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НТ Мечта\Сметы\"/>
    </mc:Choice>
  </mc:AlternateContent>
  <bookViews>
    <workbookView xWindow="120" yWindow="15" windowWidth="18960" windowHeight="11325"/>
  </bookViews>
  <sheets>
    <sheet name="Table 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C30" i="1" l="1"/>
  <c r="D26" i="1" l="1"/>
  <c r="D30" i="1" l="1"/>
  <c r="A27" i="1" l="1"/>
  <c r="A28" i="1"/>
  <c r="A29" i="1" s="1"/>
  <c r="A30" i="1" s="1"/>
  <c r="A31" i="1" s="1"/>
  <c r="A32" i="1" s="1"/>
  <c r="A33" i="1" s="1"/>
  <c r="A34" i="1" s="1"/>
  <c r="A35" i="1" s="1"/>
  <c r="D29" i="1"/>
  <c r="D31" i="1"/>
  <c r="C8" i="1"/>
  <c r="E9" i="1"/>
  <c r="E6" i="1" l="1"/>
  <c r="E33" i="1" l="1"/>
  <c r="E36" i="1" s="1"/>
  <c r="E14" i="1"/>
  <c r="E15" i="1"/>
  <c r="E10" i="1"/>
  <c r="E11" i="1"/>
  <c r="E12" i="1"/>
  <c r="E13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D25" i="1"/>
  <c r="E19" i="1" l="1"/>
  <c r="E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7" i="1"/>
  <c r="D28" i="1"/>
  <c r="D32" i="1"/>
  <c r="D33" i="1"/>
  <c r="D34" i="1"/>
  <c r="D35" i="1"/>
  <c r="D8" i="1"/>
  <c r="E12" i="2"/>
  <c r="E11" i="2"/>
  <c r="E10" i="2"/>
  <c r="E9" i="2"/>
  <c r="E8" i="2"/>
  <c r="E7" i="2"/>
  <c r="E6" i="2"/>
  <c r="E5" i="2"/>
  <c r="E4" i="2"/>
  <c r="E3" i="2"/>
  <c r="D36" i="1" l="1"/>
  <c r="D37" i="1" s="1"/>
  <c r="D38" i="1" l="1"/>
  <c r="D41" i="1"/>
  <c r="D40" i="1"/>
</calcChain>
</file>

<file path=xl/sharedStrings.xml><?xml version="1.0" encoding="utf-8"?>
<sst xmlns="http://schemas.openxmlformats.org/spreadsheetml/2006/main" count="53" uniqueCount="50">
  <si>
    <r>
      <rPr>
        <b/>
        <sz val="10"/>
        <rFont val="Calibri"/>
        <family val="2"/>
      </rPr>
      <t xml:space="preserve">№
</t>
    </r>
    <r>
      <rPr>
        <b/>
        <sz val="10"/>
        <rFont val="Calibri"/>
        <family val="2"/>
      </rPr>
      <t>п/п</t>
    </r>
  </si>
  <si>
    <r>
      <rPr>
        <b/>
        <sz val="10"/>
        <rFont val="Calibri"/>
        <family val="2"/>
      </rPr>
      <t>Сумма, руб.</t>
    </r>
  </si>
  <si>
    <r>
      <rPr>
        <b/>
        <sz val="10"/>
        <rFont val="Calibri"/>
        <family val="2"/>
      </rPr>
      <t>Итого:</t>
    </r>
  </si>
  <si>
    <t>Садоводческое некоммерческое товарищество "Мечта"</t>
  </si>
  <si>
    <t>налоги</t>
  </si>
  <si>
    <r>
      <rPr>
        <b/>
        <sz val="10"/>
        <rFont val="Calibri"/>
        <family val="2"/>
      </rPr>
      <t xml:space="preserve">Расчистка от снега улиц и дорог СНТ.  </t>
    </r>
    <r>
      <rPr>
        <sz val="10"/>
        <rFont val="Calibri"/>
        <family val="2"/>
      </rPr>
      <t xml:space="preserve">С учетом статистики предыдущих 3-х лет в зимний период расчистка от снега   осуществляется 4-5 раза. В соответствии с заключенным договором стоимость 1-ой расчистки. </t>
    </r>
  </si>
  <si>
    <r>
      <rPr>
        <b/>
        <sz val="10"/>
        <color rgb="FF0000FF"/>
        <rFont val="Times New Roman"/>
        <family val="1"/>
        <charset val="204"/>
      </rPr>
      <t>мес</t>
    </r>
    <r>
      <rPr>
        <b/>
        <sz val="10"/>
        <color rgb="FF000000"/>
        <rFont val="Times New Roman"/>
        <family val="1"/>
        <charset val="204"/>
      </rPr>
      <t>./</t>
    </r>
    <r>
      <rPr>
        <sz val="10"/>
        <color rgb="FF000000"/>
        <rFont val="Times New Roman"/>
        <family val="1"/>
        <charset val="204"/>
      </rPr>
      <t xml:space="preserve">
/раз</t>
    </r>
  </si>
  <si>
    <r>
      <rPr>
        <b/>
        <sz val="10"/>
        <rFont val="Calibri"/>
        <family val="2"/>
      </rPr>
      <t xml:space="preserve">Обслуживание электрооборудования. </t>
    </r>
    <r>
      <rPr>
        <sz val="10"/>
        <rFont val="Calibri"/>
        <family val="2"/>
      </rPr>
      <t>Заключен договор на обслуживание
электрооборудования с ООО "Электрические сети-5". Оплата ежемесячно в размере.</t>
    </r>
  </si>
  <si>
    <r>
      <rPr>
        <b/>
        <sz val="10"/>
        <rFont val="Calibri"/>
        <family val="2"/>
      </rPr>
      <t xml:space="preserve">Оказание ежегодных услуг по договору с МОЭСК. </t>
    </r>
    <r>
      <rPr>
        <sz val="10"/>
        <rFont val="Calibri"/>
        <family val="2"/>
      </rPr>
      <t>Заключен договор на обслуживание
по высокому напряжению.</t>
    </r>
  </si>
  <si>
    <r>
      <rPr>
        <b/>
        <sz val="10"/>
        <rFont val="Calibri"/>
        <family val="2"/>
      </rPr>
      <t xml:space="preserve">Расходы на банковские услуги (р/счет) . </t>
    </r>
    <r>
      <rPr>
        <sz val="10"/>
        <rFont val="Calibri"/>
        <family val="2"/>
      </rPr>
      <t>Заключен договор с банком на ведение расчетного счета.</t>
    </r>
    <r>
      <rPr>
        <sz val="10"/>
        <rFont val="Calibri"/>
        <family val="2"/>
      </rPr>
      <t/>
    </r>
  </si>
  <si>
    <t>*Лопата совковая 1 шт.*195 руб.</t>
  </si>
  <si>
    <t>*Ведро пожарное  2 шт.*214 руб.=428 руб.</t>
  </si>
  <si>
    <t>*Лопата штыковая 1 шт.*195 руб.</t>
  </si>
  <si>
    <t>*Багор пожарный 1 шт.*250 руб.</t>
  </si>
  <si>
    <t>*Лом пожарный 1 шт.*420 руб.</t>
  </si>
  <si>
    <t>*Топор пожарный 1 шт.*500 руб.</t>
  </si>
  <si>
    <t>*Ящик для песка сварной (0,1 м3) 1 шт.*2430 руб. Габариты: 700х500х400 мм</t>
  </si>
  <si>
    <t>Закупка пожарного инвентаря:Исходя от площади СНТ 24 985 м.кв/1 800м.кв (норматив 1-го щита ) = 13,88 шт. ИТОГО: 14 шт.</t>
  </si>
  <si>
    <t>целевых взносов и суммарной платы, вносимой членами Товарищества</t>
  </si>
  <si>
    <t>руб.</t>
  </si>
  <si>
    <r>
      <rPr>
        <b/>
        <sz val="10"/>
        <rFont val="Calibri"/>
        <family val="2"/>
      </rPr>
      <t xml:space="preserve">Вывоз мусора. </t>
    </r>
    <r>
      <rPr>
        <sz val="10"/>
        <rFont val="Calibri"/>
        <family val="2"/>
      </rPr>
      <t>Стоимость вывоза 1-й машины объемом 8 куб. м в следующем году (май, июнь) составляет.</t>
    </r>
  </si>
  <si>
    <r>
      <rPr>
        <b/>
        <sz val="10"/>
        <rFont val="Calibri"/>
        <family val="2"/>
      </rPr>
      <t xml:space="preserve">Вывоз мусора. </t>
    </r>
    <r>
      <rPr>
        <sz val="10"/>
        <rFont val="Calibri"/>
        <family val="2"/>
      </rPr>
      <t>Стоимость вывоза 1-й машины объемом 8 куб. м в текущем году (июль, август, сентябрь) составляет.</t>
    </r>
  </si>
  <si>
    <t>Итого членский взнос с налогами составляет:</t>
  </si>
  <si>
    <r>
      <rPr>
        <b/>
        <sz val="10"/>
        <rFont val="Calibri"/>
        <family val="2"/>
      </rPr>
      <t xml:space="preserve">Услуги мобильной связи.  </t>
    </r>
    <r>
      <rPr>
        <sz val="10"/>
        <rFont val="Calibri"/>
        <family val="2"/>
      </rPr>
      <t>Лимит: председатель - 300 руб./месяц., бухгалтер- 250 руб./мес., охрана КПП -200 руб./мес. Итого: 750 руб.</t>
    </r>
  </si>
  <si>
    <r>
      <rPr>
        <b/>
        <sz val="10"/>
        <rFont val="Calibri"/>
        <family val="2"/>
      </rPr>
      <t xml:space="preserve">Уличное освещение. 
</t>
    </r>
    <r>
      <rPr>
        <sz val="10"/>
        <rFont val="Calibri"/>
        <family val="2"/>
      </rPr>
      <t>Расчет по предыдущему году</t>
    </r>
  </si>
  <si>
    <r>
      <t xml:space="preserve">Земельный налог.
</t>
    </r>
    <r>
      <rPr>
        <sz val="10"/>
        <rFont val="Calibri"/>
        <family val="2"/>
        <charset val="204"/>
      </rPr>
      <t>За земли общего пользования СНТ. Расчет по предыдущему году</t>
    </r>
  </si>
  <si>
    <t xml:space="preserve">членов </t>
  </si>
  <si>
    <t>Текущие расходы: членский взнос</t>
  </si>
  <si>
    <r>
      <rPr>
        <b/>
        <sz val="10"/>
        <rFont val="Calibri"/>
        <family val="2"/>
      </rPr>
      <t xml:space="preserve">Организация работы обслуживание за электрохозяйство. </t>
    </r>
    <r>
      <rPr>
        <sz val="10"/>
        <rFont val="Calibri"/>
        <family val="2"/>
      </rPr>
      <t xml:space="preserve">Выплата вознаграждения предусмотрена ежемесячно на основании решения общего собрания в размере.  </t>
    </r>
  </si>
  <si>
    <r>
      <rPr>
        <b/>
        <sz val="10"/>
        <rFont val="Calibri"/>
        <family val="2"/>
      </rPr>
      <t xml:space="preserve">Организация работы за включение насосов. </t>
    </r>
    <r>
      <rPr>
        <sz val="10"/>
        <rFont val="Calibri"/>
        <family val="2"/>
      </rPr>
      <t xml:space="preserve">
Выплата вознаграждения предусмотрена ежемесячно на основании решения общего собрания в размере.  </t>
    </r>
  </si>
  <si>
    <r>
      <rPr>
        <b/>
        <sz val="10"/>
        <rFont val="Calibri"/>
        <family val="2"/>
      </rPr>
      <t xml:space="preserve">Организация работы за техническое состояние насосов. </t>
    </r>
    <r>
      <rPr>
        <sz val="10"/>
        <rFont val="Calibri"/>
        <family val="2"/>
      </rPr>
      <t xml:space="preserve">Выплата вознаграждения предусмотрена ежемесячно на основании решения общего собрания в размере.  </t>
    </r>
  </si>
  <si>
    <r>
      <rPr>
        <b/>
        <sz val="10"/>
        <rFont val="Calibri"/>
        <family val="2"/>
      </rPr>
      <t xml:space="preserve">Организация бухгалтерских услуг. </t>
    </r>
    <r>
      <rPr>
        <sz val="10"/>
        <rFont val="Calibri"/>
        <family val="2"/>
      </rPr>
      <t xml:space="preserve"> Выплата вознаграждения предусмотрена ежемесячно на основании решения общего собрания в размере.  </t>
    </r>
  </si>
  <si>
    <r>
      <rPr>
        <b/>
        <sz val="10"/>
        <rFont val="Calibri"/>
        <family val="2"/>
      </rPr>
      <t xml:space="preserve">Прочие непредвиденные расходы. </t>
    </r>
    <r>
      <rPr>
        <sz val="10"/>
        <rFont val="Calibri"/>
        <family val="2"/>
      </rPr>
      <t>Расход предусмотрен  не больше  расхода по смете предыдущего года.</t>
    </r>
  </si>
  <si>
    <t>Продления домена сайта СНТ "Мечта"</t>
  </si>
  <si>
    <t xml:space="preserve">Расходы на бензин + амортизация автомобиля.  </t>
  </si>
  <si>
    <r>
      <rPr>
        <b/>
        <sz val="10"/>
        <rFont val="Calibri"/>
        <family val="2"/>
      </rPr>
      <t xml:space="preserve">Прочие расходы. </t>
    </r>
    <r>
      <rPr>
        <sz val="10"/>
        <rFont val="Calibri"/>
        <family val="2"/>
      </rPr>
      <t xml:space="preserve">Содержание забора, ворот, мусорной площадки, мелкие ремонтные работы, строительные,  хоз. и электротовары товары. </t>
    </r>
  </si>
  <si>
    <r>
      <rPr>
        <b/>
        <sz val="10"/>
        <rFont val="Calibri"/>
        <family val="2"/>
      </rPr>
      <t xml:space="preserve">Чистка колодцев точек слива поливочной воды (11 шт.) и подготовка труб к зимнему и летнему периоду. Осень и весна.
</t>
    </r>
    <r>
      <rPr>
        <sz val="10"/>
        <rFont val="Calibri"/>
        <family val="2"/>
      </rPr>
      <t xml:space="preserve">Выплата вознаграждения предусмотрена ежемесячно на основании решения общего собрания в размере.  </t>
    </r>
  </si>
  <si>
    <r>
      <rPr>
        <b/>
        <sz val="10"/>
        <rFont val="Calibri"/>
        <family val="2"/>
      </rPr>
      <t xml:space="preserve">Расходы на систему электронного документооборота (ЭДО). </t>
    </r>
    <r>
      <rPr>
        <sz val="10"/>
        <rFont val="Calibri"/>
        <family val="2"/>
      </rPr>
      <t>Заключен договор с ООО "Софт Эксперт".
Оплата услуг  за систему ЭДО   1:С Садовод в год,  крипто-про (эл.ключ) в год.</t>
    </r>
  </si>
  <si>
    <r>
      <rPr>
        <b/>
        <sz val="10"/>
        <rFont val="Calibri"/>
        <family val="2"/>
      </rPr>
      <t xml:space="preserve">Канцтовары (бух.бланки, ксерокопии,  печати, штампы, ламинированные и т.п.) </t>
    </r>
    <r>
      <rPr>
        <sz val="10"/>
        <rFont val="Calibri"/>
        <family val="2"/>
      </rPr>
      <t>Расход по предыдущему году: 1268 руб.+15%=1458,20 руб. без картриджей и бумаги. Расход на картриджи в год: 1  шт.*2500 руб.=2500 руб. , бумага : 4 пачки *250 руб. = 1000
руб. Итого:1458,70руб.+2500 руб.+ 1000 руб. =4958,7 руб. Ксерокопия: расходы в год 980 руб.+15%=1 127 руб. Всего: 1458,20+2500+1000+1127=6085,20 руб.</t>
    </r>
  </si>
  <si>
    <r>
      <rPr>
        <b/>
        <sz val="10"/>
        <rFont val="Calibri"/>
        <family val="2"/>
      </rPr>
      <t xml:space="preserve">Опил деревьев вдоль дороги и уборка сучков.
</t>
    </r>
    <r>
      <rPr>
        <sz val="10"/>
        <rFont val="Calibri"/>
        <family val="2"/>
      </rPr>
      <t>Договор подряда с само занятым лицом.</t>
    </r>
  </si>
  <si>
    <r>
      <rPr>
        <b/>
        <sz val="10"/>
        <rFont val="Calibri"/>
        <family val="2"/>
      </rPr>
      <t xml:space="preserve">Содержание освещения: КПП охраны + ворота, летний и зимний период. </t>
    </r>
    <r>
      <rPr>
        <u/>
        <sz val="10"/>
        <rFont val="Times New Roman"/>
        <family val="1"/>
      </rPr>
      <t> </t>
    </r>
    <r>
      <rPr>
        <sz val="10"/>
        <rFont val="Calibri"/>
        <family val="2"/>
      </rPr>
      <t xml:space="preserve">
Расчет по предыдущему году                                                                                     </t>
    </r>
  </si>
  <si>
    <t>Итого членский взнос с налогами должен быть:</t>
  </si>
  <si>
    <t>Членский взнос с налогами составляет:</t>
  </si>
  <si>
    <r>
      <rPr>
        <b/>
        <sz val="10"/>
        <rFont val="Calibri"/>
        <family val="2"/>
        <charset val="204"/>
      </rPr>
      <t>Сварочные работы по установке центральных кранов раздачи воды.</t>
    </r>
    <r>
      <rPr>
        <sz val="10"/>
        <rFont val="Calibri"/>
        <family val="2"/>
        <charset val="204"/>
      </rPr>
      <t xml:space="preserve">
Стоимость: краны 18 000 р. + стомость работ 15 000 р.</t>
    </r>
  </si>
  <si>
    <r>
      <rPr>
        <b/>
        <sz val="10"/>
        <rFont val="Calibri"/>
        <family val="2"/>
      </rPr>
      <t xml:space="preserve">Покос травы и уборка мусора. </t>
    </r>
    <r>
      <rPr>
        <sz val="10"/>
        <rFont val="Calibri"/>
        <family val="2"/>
        <charset val="204"/>
      </rPr>
      <t>Работы вдоль подъездной дороги, проулков и пляжа пруда на территории СНТ осущест</t>
    </r>
    <r>
      <rPr>
        <sz val="10"/>
        <rFont val="Calibri"/>
        <family val="2"/>
      </rPr>
      <t>вляется 2 раза в сезон.  Договор подряда  с физ. лицом за 1 покос на сумму 25000р.  
С учетом уплаты страховых взносов (ОПС,ОМС,ОСС)</t>
    </r>
  </si>
  <si>
    <r>
      <rPr>
        <b/>
        <sz val="10"/>
        <rFont val="Calibri"/>
        <family val="2"/>
      </rPr>
      <t xml:space="preserve">Организация работы КПП, сторожа. </t>
    </r>
    <r>
      <rPr>
        <sz val="10"/>
        <rFont val="Calibri"/>
        <family val="2"/>
      </rPr>
      <t xml:space="preserve"> Выплата вознаграждения предусмотрена ежемесячно на основании решения общего собрания в размере.  </t>
    </r>
  </si>
  <si>
    <r>
      <rPr>
        <b/>
        <sz val="10"/>
        <rFont val="Calibri"/>
        <family val="2"/>
      </rPr>
      <t xml:space="preserve">Организация работы председателя. </t>
    </r>
    <r>
      <rPr>
        <sz val="10"/>
        <rFont val="Calibri"/>
        <family val="2"/>
      </rPr>
      <t>Выплата вознаграждения председателю предусмотрена ежемесячно на основании решения общего собрания в размере</t>
    </r>
    <r>
      <rPr>
        <b/>
        <sz val="11"/>
        <rFont val="Calibri"/>
        <family val="2"/>
        <charset val="204"/>
      </rPr>
      <t xml:space="preserve"> 20 000 руб.</t>
    </r>
    <r>
      <rPr>
        <sz val="10"/>
        <rFont val="Calibri"/>
        <family val="2"/>
      </rPr>
      <t xml:space="preserve">, + 2 989руб. (13% налог).
Предельный размер вознаграждения в указанный период года включая все расходы на уплату страховых взносов    ОСС травматизм (0,2%), ОСС (2,9%), ОМС (5,1%)  и ОПС (22%)
</t>
    </r>
  </si>
  <si>
    <r>
      <rPr>
        <b/>
        <sz val="10"/>
        <rFont val="Calibri"/>
        <family val="2"/>
      </rPr>
      <t xml:space="preserve">Технический уход  за трубами полива. В период: май, июнь, июль, август, сентябрь = 5 мес.
</t>
    </r>
    <r>
      <rPr>
        <sz val="10"/>
        <rFont val="Calibri"/>
        <family val="2"/>
      </rPr>
      <t>Договор подряда с самозанятым лицом.</t>
    </r>
  </si>
  <si>
    <r>
      <rPr>
        <b/>
        <sz val="10"/>
        <rFont val="Calibri"/>
        <family val="2"/>
      </rPr>
      <t xml:space="preserve">Содержание освещения и работы насосов: водоснабжение. </t>
    </r>
    <r>
      <rPr>
        <u/>
        <sz val="10"/>
        <rFont val="Times New Roman"/>
        <family val="1"/>
      </rPr>
      <t> </t>
    </r>
    <r>
      <rPr>
        <sz val="10"/>
        <rFont val="Calibri"/>
        <family val="2"/>
      </rPr>
      <t xml:space="preserve">
Расчет по предыдущему году                                                                                     </t>
    </r>
  </si>
  <si>
    <t>Финансово-экономическое обоснование размера членского взноса на 2020-20210 г.,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</si>
</sst>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&quot;р.&quot;_-;\-* #,##0&quot;р.&quot;_-;_-* &quot;-&quot;??&quot;р.&quot;_-;_-@_-"/>
    <numFmt numFmtId="167" formatCode="0.0%"/>
  </numFmts>
  <fonts count="30" x14ac:knownFonts="1">
    <font>
      <sz val="10"/>
      <color rgb="FF000000"/>
      <name val="Times New Roman"/>
      <charset val="204"/>
    </font>
    <font>
      <b/>
      <sz val="10"/>
      <name val="Calibri"/>
      <family val="2"/>
      <charset val="204"/>
    </font>
    <font>
      <sz val="10"/>
      <color rgb="FF000000"/>
      <name val="Calibri"/>
      <family val="2"/>
    </font>
    <font>
      <b/>
      <sz val="10"/>
      <name val="Cambria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u/>
      <sz val="10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name val="Calibri"/>
      <family val="2"/>
      <charset val="204"/>
    </font>
    <font>
      <b/>
      <sz val="10"/>
      <color rgb="FF0000FF"/>
      <name val="Calibri"/>
      <family val="2"/>
    </font>
    <font>
      <sz val="10"/>
      <color rgb="FF0000FF"/>
      <name val="Calibri"/>
      <family val="2"/>
      <charset val="204"/>
    </font>
    <font>
      <sz val="10"/>
      <color rgb="FFFF0000"/>
      <name val="Calibri"/>
      <family val="2"/>
      <charset val="204"/>
    </font>
    <font>
      <b/>
      <sz val="10"/>
      <name val="Calibri"/>
      <family val="2"/>
      <charset val="204"/>
    </font>
    <font>
      <b/>
      <sz val="11"/>
      <name val="Calibri"/>
      <family val="2"/>
      <charset val="204"/>
    </font>
    <font>
      <sz val="10"/>
      <color theme="0" tint="-0.34998626667073579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80">
    <xf numFmtId="0" fontId="0" fillId="0" borderId="0" xfId="0" applyFill="1" applyBorder="1" applyAlignment="1">
      <alignment horizontal="left" vertical="top"/>
    </xf>
    <xf numFmtId="1" fontId="2" fillId="0" borderId="2" xfId="0" applyNumberFormat="1" applyFont="1" applyFill="1" applyBorder="1" applyAlignment="1">
      <alignment horizontal="center" vertical="top" shrinkToFit="1"/>
    </xf>
    <xf numFmtId="166" fontId="0" fillId="0" borderId="0" xfId="1" applyNumberFormat="1" applyFont="1" applyFill="1" applyBorder="1" applyAlignment="1">
      <alignment horizontal="left" vertical="top"/>
    </xf>
    <xf numFmtId="166" fontId="0" fillId="0" borderId="2" xfId="1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/>
    </xf>
    <xf numFmtId="166" fontId="0" fillId="0" borderId="3" xfId="1" applyNumberFormat="1" applyFont="1" applyFill="1" applyBorder="1" applyAlignment="1">
      <alignment horizontal="left" vertical="top"/>
    </xf>
    <xf numFmtId="166" fontId="11" fillId="0" borderId="3" xfId="1" applyNumberFormat="1" applyFont="1" applyFill="1" applyBorder="1" applyAlignment="1">
      <alignment horizontal="left" vertical="top"/>
    </xf>
    <xf numFmtId="166" fontId="12" fillId="0" borderId="3" xfId="1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166" fontId="0" fillId="0" borderId="4" xfId="1" applyNumberFormat="1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166" fontId="18" fillId="0" borderId="3" xfId="1" applyNumberFormat="1" applyFont="1" applyFill="1" applyBorder="1" applyAlignment="1">
      <alignment horizontal="left" vertical="top" wrapText="1"/>
    </xf>
    <xf numFmtId="164" fontId="21" fillId="0" borderId="3" xfId="1" applyNumberFormat="1" applyFont="1" applyFill="1" applyBorder="1" applyAlignment="1">
      <alignment horizontal="center" vertical="top" wrapText="1"/>
    </xf>
    <xf numFmtId="166" fontId="18" fillId="0" borderId="3" xfId="1" applyNumberFormat="1" applyFont="1" applyFill="1" applyBorder="1" applyAlignment="1">
      <alignment horizontal="left" vertical="top"/>
    </xf>
    <xf numFmtId="0" fontId="12" fillId="0" borderId="3" xfId="0" applyFont="1" applyFill="1" applyBorder="1" applyAlignment="1">
      <alignment horizontal="left" vertical="top" wrapText="1"/>
    </xf>
    <xf numFmtId="166" fontId="12" fillId="0" borderId="3" xfId="1" applyNumberFormat="1" applyFont="1" applyFill="1" applyBorder="1" applyAlignment="1">
      <alignment horizontal="left" vertical="top" wrapText="1"/>
    </xf>
    <xf numFmtId="164" fontId="22" fillId="0" borderId="3" xfId="1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/>
    </xf>
    <xf numFmtId="166" fontId="16" fillId="0" borderId="0" xfId="0" applyNumberFormat="1" applyFont="1" applyFill="1" applyBorder="1" applyAlignment="1">
      <alignment horizontal="left" vertical="top"/>
    </xf>
    <xf numFmtId="166" fontId="17" fillId="0" borderId="3" xfId="1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166" fontId="24" fillId="0" borderId="2" xfId="1" applyNumberFormat="1" applyFont="1" applyFill="1" applyBorder="1" applyAlignment="1">
      <alignment horizontal="center" vertical="center" wrapText="1"/>
    </xf>
    <xf numFmtId="166" fontId="4" fillId="0" borderId="0" xfId="1" applyNumberFormat="1" applyFont="1" applyFill="1" applyBorder="1" applyAlignment="1">
      <alignment horizontal="left" vertical="center" wrapText="1" indent="6"/>
    </xf>
    <xf numFmtId="166" fontId="3" fillId="0" borderId="0" xfId="1" applyNumberFormat="1" applyFont="1" applyFill="1" applyBorder="1" applyAlignment="1">
      <alignment horizontal="left" vertical="top" wrapText="1" indent="11"/>
    </xf>
    <xf numFmtId="0" fontId="0" fillId="0" borderId="3" xfId="0" applyFill="1" applyBorder="1" applyAlignment="1">
      <alignment horizontal="left" vertical="top" wrapText="1"/>
    </xf>
    <xf numFmtId="166" fontId="9" fillId="0" borderId="7" xfId="1" applyNumberFormat="1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top"/>
    </xf>
    <xf numFmtId="0" fontId="0" fillId="0" borderId="9" xfId="0" applyFill="1" applyBorder="1" applyAlignment="1">
      <alignment horizontal="left" vertical="top" wrapText="1"/>
    </xf>
    <xf numFmtId="166" fontId="1" fillId="0" borderId="9" xfId="1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center" vertical="top"/>
    </xf>
    <xf numFmtId="166" fontId="0" fillId="0" borderId="10" xfId="1" applyNumberFormat="1" applyFont="1" applyFill="1" applyBorder="1" applyAlignment="1">
      <alignment horizontal="left" vertical="top" wrapText="1"/>
    </xf>
    <xf numFmtId="166" fontId="0" fillId="0" borderId="11" xfId="1" applyNumberFormat="1" applyFont="1" applyFill="1" applyBorder="1" applyAlignment="1">
      <alignment horizontal="left" vertical="top"/>
    </xf>
    <xf numFmtId="0" fontId="0" fillId="0" borderId="11" xfId="0" applyFill="1" applyBorder="1" applyAlignment="1">
      <alignment horizontal="center" vertical="top"/>
    </xf>
    <xf numFmtId="0" fontId="6" fillId="0" borderId="4" xfId="0" applyFont="1" applyFill="1" applyBorder="1" applyAlignment="1">
      <alignment horizontal="left" vertical="top" wrapText="1"/>
    </xf>
    <xf numFmtId="166" fontId="0" fillId="0" borderId="12" xfId="1" applyNumberFormat="1" applyFont="1" applyFill="1" applyBorder="1" applyAlignment="1">
      <alignment horizontal="left" vertical="top"/>
    </xf>
    <xf numFmtId="166" fontId="12" fillId="0" borderId="0" xfId="1" applyNumberFormat="1" applyFont="1" applyFill="1" applyBorder="1" applyAlignment="1">
      <alignment horizontal="left" vertical="top"/>
    </xf>
    <xf numFmtId="166" fontId="16" fillId="0" borderId="0" xfId="1" applyNumberFormat="1" applyFont="1" applyFill="1" applyBorder="1" applyAlignment="1">
      <alignment horizontal="left" vertical="top"/>
    </xf>
    <xf numFmtId="164" fontId="1" fillId="0" borderId="13" xfId="1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6" fontId="8" fillId="0" borderId="7" xfId="1" applyNumberFormat="1" applyFont="1" applyFill="1" applyBorder="1" applyAlignment="1">
      <alignment horizontal="center" vertical="top"/>
    </xf>
    <xf numFmtId="166" fontId="9" fillId="0" borderId="6" xfId="1" applyNumberFormat="1" applyFont="1" applyFill="1" applyBorder="1" applyAlignment="1">
      <alignment horizontal="left" vertical="top"/>
    </xf>
    <xf numFmtId="0" fontId="27" fillId="0" borderId="8" xfId="0" applyFont="1" applyFill="1" applyBorder="1" applyAlignment="1">
      <alignment horizontal="left" vertical="top" wrapText="1"/>
    </xf>
    <xf numFmtId="0" fontId="26" fillId="0" borderId="8" xfId="0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166" fontId="28" fillId="2" borderId="3" xfId="1" applyNumberFormat="1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66" fontId="0" fillId="0" borderId="0" xfId="0" applyNumberFormat="1" applyFill="1" applyBorder="1" applyAlignment="1">
      <alignment horizontal="left" vertical="top"/>
    </xf>
    <xf numFmtId="166" fontId="17" fillId="0" borderId="14" xfId="1" applyNumberFormat="1" applyFont="1" applyFill="1" applyBorder="1" applyAlignment="1">
      <alignment horizontal="left" vertical="top"/>
    </xf>
    <xf numFmtId="166" fontId="15" fillId="0" borderId="0" xfId="1" applyNumberFormat="1" applyFont="1" applyFill="1" applyBorder="1" applyAlignment="1">
      <alignment horizontal="left" vertical="top"/>
    </xf>
    <xf numFmtId="166" fontId="29" fillId="2" borderId="14" xfId="1" applyNumberFormat="1" applyFont="1" applyFill="1" applyBorder="1" applyAlignment="1">
      <alignment horizontal="left" vertical="top"/>
    </xf>
    <xf numFmtId="0" fontId="26" fillId="0" borderId="16" xfId="0" applyFont="1" applyFill="1" applyBorder="1" applyAlignment="1">
      <alignment horizontal="right" vertical="top" wrapText="1"/>
    </xf>
    <xf numFmtId="166" fontId="25" fillId="0" borderId="16" xfId="1" applyNumberFormat="1" applyFont="1" applyFill="1" applyBorder="1" applyAlignment="1">
      <alignment horizontal="left" vertical="top"/>
    </xf>
    <xf numFmtId="0" fontId="26" fillId="0" borderId="15" xfId="0" applyFont="1" applyFill="1" applyBorder="1" applyAlignment="1">
      <alignment horizontal="right" vertical="top" wrapText="1"/>
    </xf>
    <xf numFmtId="0" fontId="26" fillId="2" borderId="17" xfId="0" applyFont="1" applyFill="1" applyBorder="1" applyAlignment="1">
      <alignment horizontal="right" vertical="top" wrapText="1"/>
    </xf>
    <xf numFmtId="166" fontId="0" fillId="2" borderId="18" xfId="1" applyNumberFormat="1" applyFont="1" applyFill="1" applyBorder="1" applyAlignment="1">
      <alignment horizontal="left" vertical="top"/>
    </xf>
    <xf numFmtId="166" fontId="0" fillId="3" borderId="3" xfId="1" applyNumberFormat="1" applyFont="1" applyFill="1" applyBorder="1" applyAlignment="1">
      <alignment horizontal="left" vertical="top"/>
    </xf>
    <xf numFmtId="167" fontId="0" fillId="0" borderId="3" xfId="2" applyNumberFormat="1" applyFont="1" applyFill="1" applyBorder="1" applyAlignment="1">
      <alignment horizontal="center" vertical="top"/>
    </xf>
    <xf numFmtId="167" fontId="0" fillId="2" borderId="3" xfId="2" applyNumberFormat="1" applyFont="1" applyFill="1" applyBorder="1" applyAlignment="1">
      <alignment horizontal="center" vertical="top"/>
    </xf>
    <xf numFmtId="166" fontId="0" fillId="4" borderId="3" xfId="1" applyNumberFormat="1" applyFont="1" applyFill="1" applyBorder="1" applyAlignment="1">
      <alignment horizontal="left" vertical="top"/>
    </xf>
    <xf numFmtId="0" fontId="19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shrinkToFit="1"/>
    </xf>
    <xf numFmtId="1" fontId="2" fillId="0" borderId="6" xfId="0" applyNumberFormat="1" applyFont="1" applyFill="1" applyBorder="1" applyAlignment="1">
      <alignment horizontal="center" vertical="top" shrinkToFit="1"/>
    </xf>
    <xf numFmtId="1" fontId="2" fillId="0" borderId="7" xfId="0" applyNumberFormat="1" applyFont="1" applyFill="1" applyBorder="1" applyAlignment="1">
      <alignment horizontal="center" vertical="top" shrinkToFit="1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9" defaultPivotStyle="PivotStyleLight16"/>
  <colors>
    <mruColors>
      <color rgb="FFCCFFCC"/>
      <color rgb="FFFFFF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31" workbookViewId="0">
      <selection activeCell="H22" sqref="H22"/>
    </sheetView>
  </sheetViews>
  <sheetFormatPr defaultRowHeight="12.75" x14ac:dyDescent="0.2"/>
  <cols>
    <col min="1" max="1" width="5.83203125" customWidth="1"/>
    <col min="2" max="2" width="63" customWidth="1"/>
    <col min="3" max="3" width="10.33203125" style="2" bestFit="1" customWidth="1"/>
    <col min="4" max="4" width="13.33203125" style="2" bestFit="1" customWidth="1"/>
    <col min="5" max="5" width="11.5" style="2" bestFit="1" customWidth="1"/>
    <col min="6" max="6" width="5.83203125" style="5" bestFit="1" customWidth="1"/>
    <col min="7" max="7" width="10.6640625" bestFit="1" customWidth="1"/>
    <col min="8" max="8" width="17.5" customWidth="1"/>
    <col min="9" max="9" width="9.33203125" customWidth="1"/>
  </cols>
  <sheetData>
    <row r="1" spans="1:6" x14ac:dyDescent="0.2">
      <c r="A1" s="74" t="s">
        <v>3</v>
      </c>
      <c r="B1" s="74"/>
      <c r="C1" s="74"/>
      <c r="D1" s="74"/>
      <c r="E1" s="74"/>
      <c r="F1" s="74"/>
    </row>
    <row r="2" spans="1:6" x14ac:dyDescent="0.2">
      <c r="A2" s="75" t="s">
        <v>49</v>
      </c>
      <c r="B2" s="75"/>
      <c r="C2" s="75"/>
      <c r="D2" s="75"/>
      <c r="E2" s="75"/>
      <c r="F2" s="75"/>
    </row>
    <row r="3" spans="1:6" x14ac:dyDescent="0.2">
      <c r="A3" s="76" t="s">
        <v>18</v>
      </c>
      <c r="B3" s="76"/>
      <c r="C3" s="76"/>
      <c r="D3" s="76"/>
      <c r="E3" s="76"/>
      <c r="F3" s="76"/>
    </row>
    <row r="4" spans="1:6" ht="6.75" customHeight="1" x14ac:dyDescent="0.2">
      <c r="A4" s="54"/>
      <c r="C4" s="30"/>
    </row>
    <row r="5" spans="1:6" x14ac:dyDescent="0.2">
      <c r="A5" s="54"/>
      <c r="C5" s="29"/>
      <c r="D5" s="48">
        <v>151</v>
      </c>
      <c r="E5" s="70">
        <v>0.06</v>
      </c>
    </row>
    <row r="6" spans="1:6" x14ac:dyDescent="0.2">
      <c r="A6" s="27"/>
      <c r="D6" s="49" t="s">
        <v>26</v>
      </c>
      <c r="E6" s="71">
        <f>(30.2)/100</f>
        <v>0.30199999999999999</v>
      </c>
      <c r="F6" s="12"/>
    </row>
    <row r="7" spans="1:6" s="6" customFormat="1" ht="25.5" x14ac:dyDescent="0.2">
      <c r="A7" s="7" t="s">
        <v>0</v>
      </c>
      <c r="B7" s="55" t="s">
        <v>27</v>
      </c>
      <c r="C7" s="28" t="s">
        <v>19</v>
      </c>
      <c r="D7" s="47" t="s">
        <v>1</v>
      </c>
      <c r="E7" s="8" t="s">
        <v>4</v>
      </c>
      <c r="F7" s="33" t="s">
        <v>6</v>
      </c>
    </row>
    <row r="8" spans="1:6" ht="82.5" customHeight="1" x14ac:dyDescent="0.2">
      <c r="A8" s="1">
        <v>1</v>
      </c>
      <c r="B8" s="4" t="s">
        <v>46</v>
      </c>
      <c r="C8" s="3">
        <f>20000/87*100</f>
        <v>22988.505747126437</v>
      </c>
      <c r="D8" s="9">
        <f t="shared" ref="D8:D35" si="0">C8*F8</f>
        <v>275862.06896551722</v>
      </c>
      <c r="E8" s="56">
        <f>(C8*F8)*$E$6</f>
        <v>83310.344827586203</v>
      </c>
      <c r="F8" s="34">
        <v>12</v>
      </c>
    </row>
    <row r="9" spans="1:6" ht="38.25" x14ac:dyDescent="0.2">
      <c r="A9" s="1">
        <f>A8+1</f>
        <v>2</v>
      </c>
      <c r="B9" s="4" t="s">
        <v>31</v>
      </c>
      <c r="C9" s="3">
        <v>15000</v>
      </c>
      <c r="D9" s="9">
        <f t="shared" si="0"/>
        <v>180000</v>
      </c>
      <c r="E9" s="11">
        <f t="shared" ref="E9:E15" si="1">(C9*F9)*$E$5</f>
        <v>10800</v>
      </c>
      <c r="F9" s="34">
        <v>12</v>
      </c>
    </row>
    <row r="10" spans="1:6" ht="38.25" x14ac:dyDescent="0.2">
      <c r="A10" s="1">
        <f t="shared" ref="A10:A35" si="2">A9+1</f>
        <v>3</v>
      </c>
      <c r="B10" s="4" t="s">
        <v>45</v>
      </c>
      <c r="C10" s="3">
        <v>45000</v>
      </c>
      <c r="D10" s="9">
        <f t="shared" si="0"/>
        <v>540000</v>
      </c>
      <c r="E10" s="11">
        <f t="shared" si="1"/>
        <v>32400</v>
      </c>
      <c r="F10" s="34">
        <v>12</v>
      </c>
    </row>
    <row r="11" spans="1:6" ht="38.25" x14ac:dyDescent="0.2">
      <c r="A11" s="1">
        <f t="shared" si="2"/>
        <v>4</v>
      </c>
      <c r="B11" s="4" t="s">
        <v>28</v>
      </c>
      <c r="C11" s="3">
        <v>10000</v>
      </c>
      <c r="D11" s="9">
        <f t="shared" si="0"/>
        <v>120000</v>
      </c>
      <c r="E11" s="11">
        <f t="shared" si="1"/>
        <v>7200</v>
      </c>
      <c r="F11" s="34">
        <v>12</v>
      </c>
    </row>
    <row r="12" spans="1:6" ht="38.25" x14ac:dyDescent="0.2">
      <c r="A12" s="1">
        <f t="shared" si="2"/>
        <v>5</v>
      </c>
      <c r="B12" s="4" t="s">
        <v>29</v>
      </c>
      <c r="C12" s="3">
        <v>5000</v>
      </c>
      <c r="D12" s="9">
        <f t="shared" si="0"/>
        <v>25000</v>
      </c>
      <c r="E12" s="11">
        <f t="shared" si="1"/>
        <v>1500</v>
      </c>
      <c r="F12" s="34">
        <v>5</v>
      </c>
    </row>
    <row r="13" spans="1:6" ht="38.25" x14ac:dyDescent="0.2">
      <c r="A13" s="1">
        <f t="shared" si="2"/>
        <v>6</v>
      </c>
      <c r="B13" s="4" t="s">
        <v>30</v>
      </c>
      <c r="C13" s="3">
        <v>1000</v>
      </c>
      <c r="D13" s="9">
        <f t="shared" si="0"/>
        <v>5000</v>
      </c>
      <c r="E13" s="11">
        <f t="shared" si="1"/>
        <v>300</v>
      </c>
      <c r="F13" s="34">
        <v>5</v>
      </c>
    </row>
    <row r="14" spans="1:6" ht="51" x14ac:dyDescent="0.2">
      <c r="A14" s="1">
        <f t="shared" si="2"/>
        <v>7</v>
      </c>
      <c r="B14" s="4" t="s">
        <v>36</v>
      </c>
      <c r="C14" s="3">
        <v>6000</v>
      </c>
      <c r="D14" s="9">
        <f t="shared" si="0"/>
        <v>12000</v>
      </c>
      <c r="E14" s="11">
        <f t="shared" si="1"/>
        <v>720</v>
      </c>
      <c r="F14" s="34">
        <v>2</v>
      </c>
    </row>
    <row r="15" spans="1:6" ht="38.25" x14ac:dyDescent="0.2">
      <c r="A15" s="1">
        <f t="shared" si="2"/>
        <v>8</v>
      </c>
      <c r="B15" s="4" t="s">
        <v>47</v>
      </c>
      <c r="C15" s="3">
        <v>5000</v>
      </c>
      <c r="D15" s="9">
        <f t="shared" si="0"/>
        <v>25000</v>
      </c>
      <c r="E15" s="11">
        <f t="shared" si="1"/>
        <v>1500</v>
      </c>
      <c r="F15" s="34">
        <v>5</v>
      </c>
    </row>
    <row r="16" spans="1:6" ht="25.5" x14ac:dyDescent="0.2">
      <c r="A16" s="1">
        <f t="shared" si="2"/>
        <v>9</v>
      </c>
      <c r="B16" s="4" t="s">
        <v>21</v>
      </c>
      <c r="C16" s="3">
        <v>8500</v>
      </c>
      <c r="D16" s="9">
        <f t="shared" si="0"/>
        <v>85000</v>
      </c>
      <c r="E16" s="9"/>
      <c r="F16" s="35">
        <v>10</v>
      </c>
    </row>
    <row r="17" spans="1:8" ht="25.5" x14ac:dyDescent="0.2">
      <c r="A17" s="1">
        <f t="shared" si="2"/>
        <v>10</v>
      </c>
      <c r="B17" s="4" t="s">
        <v>20</v>
      </c>
      <c r="C17" s="3">
        <v>9500</v>
      </c>
      <c r="D17" s="9">
        <f t="shared" si="0"/>
        <v>76000</v>
      </c>
      <c r="E17" s="9"/>
      <c r="F17" s="35">
        <v>8</v>
      </c>
    </row>
    <row r="18" spans="1:8" ht="51" x14ac:dyDescent="0.2">
      <c r="A18" s="1">
        <f t="shared" si="2"/>
        <v>11</v>
      </c>
      <c r="B18" s="4" t="s">
        <v>5</v>
      </c>
      <c r="C18" s="3">
        <v>5000</v>
      </c>
      <c r="D18" s="9">
        <f t="shared" si="0"/>
        <v>25000</v>
      </c>
      <c r="E18" s="9"/>
      <c r="F18" s="35">
        <v>5</v>
      </c>
    </row>
    <row r="19" spans="1:8" ht="63.75" x14ac:dyDescent="0.2">
      <c r="A19" s="1">
        <f t="shared" si="2"/>
        <v>12</v>
      </c>
      <c r="B19" s="4" t="s">
        <v>44</v>
      </c>
      <c r="C19" s="3">
        <v>25000</v>
      </c>
      <c r="D19" s="9">
        <f t="shared" si="0"/>
        <v>50000</v>
      </c>
      <c r="E19" s="10">
        <f>(C19*F19)*$E$6</f>
        <v>15100</v>
      </c>
      <c r="F19" s="35">
        <v>2</v>
      </c>
    </row>
    <row r="20" spans="1:8" ht="51" x14ac:dyDescent="0.2">
      <c r="A20" s="1">
        <f t="shared" si="2"/>
        <v>13</v>
      </c>
      <c r="B20" s="4" t="s">
        <v>7</v>
      </c>
      <c r="C20" s="3">
        <v>1500</v>
      </c>
      <c r="D20" s="69">
        <f t="shared" si="0"/>
        <v>18000</v>
      </c>
      <c r="E20" s="9"/>
      <c r="F20" s="34">
        <v>12</v>
      </c>
    </row>
    <row r="21" spans="1:8" ht="38.25" x14ac:dyDescent="0.2">
      <c r="A21" s="1">
        <f t="shared" si="2"/>
        <v>14</v>
      </c>
      <c r="B21" s="4" t="s">
        <v>8</v>
      </c>
      <c r="C21" s="3">
        <v>15400</v>
      </c>
      <c r="D21" s="72">
        <f t="shared" si="0"/>
        <v>15400</v>
      </c>
      <c r="E21" s="9"/>
      <c r="F21" s="34">
        <v>1</v>
      </c>
    </row>
    <row r="22" spans="1:8" ht="25.5" x14ac:dyDescent="0.2">
      <c r="A22" s="1">
        <f t="shared" si="2"/>
        <v>15</v>
      </c>
      <c r="B22" s="4" t="s">
        <v>9</v>
      </c>
      <c r="C22" s="3">
        <v>490</v>
      </c>
      <c r="D22" s="9">
        <f t="shared" si="0"/>
        <v>5880</v>
      </c>
      <c r="E22" s="9"/>
      <c r="F22" s="34">
        <v>12</v>
      </c>
    </row>
    <row r="23" spans="1:8" ht="51" x14ac:dyDescent="0.2">
      <c r="A23" s="1">
        <f t="shared" si="2"/>
        <v>16</v>
      </c>
      <c r="B23" s="4" t="s">
        <v>37</v>
      </c>
      <c r="C23" s="3">
        <v>8300</v>
      </c>
      <c r="D23" s="72">
        <f t="shared" si="0"/>
        <v>8300</v>
      </c>
      <c r="E23" s="9"/>
      <c r="F23" s="36">
        <v>1</v>
      </c>
    </row>
    <row r="24" spans="1:8" ht="38.25" x14ac:dyDescent="0.2">
      <c r="A24" s="1">
        <f t="shared" si="2"/>
        <v>17</v>
      </c>
      <c r="B24" s="14" t="s">
        <v>40</v>
      </c>
      <c r="C24" s="3">
        <v>87000</v>
      </c>
      <c r="D24" s="69">
        <f t="shared" si="0"/>
        <v>87000</v>
      </c>
      <c r="E24" s="9"/>
      <c r="F24" s="34">
        <v>1</v>
      </c>
    </row>
    <row r="25" spans="1:8" ht="25.5" x14ac:dyDescent="0.2">
      <c r="A25" s="1">
        <f t="shared" si="2"/>
        <v>18</v>
      </c>
      <c r="B25" s="14" t="s">
        <v>48</v>
      </c>
      <c r="C25" s="3">
        <v>77000</v>
      </c>
      <c r="D25" s="69">
        <f t="shared" si="0"/>
        <v>77000</v>
      </c>
      <c r="E25" s="9"/>
      <c r="F25" s="34">
        <v>1</v>
      </c>
    </row>
    <row r="26" spans="1:8" ht="25.5" x14ac:dyDescent="0.2">
      <c r="A26" s="1">
        <f t="shared" si="2"/>
        <v>19</v>
      </c>
      <c r="B26" s="4" t="s">
        <v>24</v>
      </c>
      <c r="C26" s="3">
        <v>8000</v>
      </c>
      <c r="D26" s="72">
        <f>C26*F26</f>
        <v>8000</v>
      </c>
      <c r="E26" s="9"/>
      <c r="F26" s="34">
        <v>1</v>
      </c>
    </row>
    <row r="27" spans="1:8" ht="25.5" customHeight="1" x14ac:dyDescent="0.2">
      <c r="A27" s="1">
        <f t="shared" si="2"/>
        <v>20</v>
      </c>
      <c r="B27" s="15" t="s">
        <v>25</v>
      </c>
      <c r="C27" s="3">
        <v>16516</v>
      </c>
      <c r="D27" s="69">
        <f t="shared" si="0"/>
        <v>16516</v>
      </c>
      <c r="E27" s="9"/>
      <c r="F27" s="36">
        <v>1</v>
      </c>
    </row>
    <row r="28" spans="1:8" ht="102" x14ac:dyDescent="0.2">
      <c r="A28" s="1">
        <f t="shared" si="2"/>
        <v>21</v>
      </c>
      <c r="B28" s="4" t="s">
        <v>38</v>
      </c>
      <c r="C28" s="3">
        <v>6100</v>
      </c>
      <c r="D28" s="9">
        <f t="shared" si="0"/>
        <v>6100</v>
      </c>
      <c r="E28" s="9"/>
      <c r="F28" s="36">
        <v>1</v>
      </c>
    </row>
    <row r="29" spans="1:8" x14ac:dyDescent="0.2">
      <c r="A29" s="1">
        <f t="shared" si="2"/>
        <v>22</v>
      </c>
      <c r="B29" s="57" t="s">
        <v>33</v>
      </c>
      <c r="C29" s="16">
        <v>999</v>
      </c>
      <c r="D29" s="9">
        <f>C29*F29</f>
        <v>999</v>
      </c>
      <c r="E29" s="9"/>
      <c r="F29" s="36">
        <v>1</v>
      </c>
    </row>
    <row r="30" spans="1:8" ht="38.25" x14ac:dyDescent="0.2">
      <c r="A30" s="1">
        <f t="shared" si="2"/>
        <v>23</v>
      </c>
      <c r="B30" s="73" t="s">
        <v>43</v>
      </c>
      <c r="C30" s="16">
        <f>18000+15000</f>
        <v>33000</v>
      </c>
      <c r="D30" s="9">
        <f t="shared" si="0"/>
        <v>33000</v>
      </c>
      <c r="E30" s="9"/>
      <c r="F30" s="36">
        <v>1</v>
      </c>
    </row>
    <row r="31" spans="1:8" ht="38.25" x14ac:dyDescent="0.2">
      <c r="A31" s="1">
        <f t="shared" si="2"/>
        <v>24</v>
      </c>
      <c r="B31" s="43" t="s">
        <v>23</v>
      </c>
      <c r="C31" s="16">
        <v>750</v>
      </c>
      <c r="D31" s="9">
        <f>C31*F31</f>
        <v>9000</v>
      </c>
      <c r="E31" s="9"/>
      <c r="F31" s="36">
        <v>12</v>
      </c>
    </row>
    <row r="32" spans="1:8" x14ac:dyDescent="0.2">
      <c r="A32" s="1">
        <f t="shared" si="2"/>
        <v>25</v>
      </c>
      <c r="B32" s="58" t="s">
        <v>34</v>
      </c>
      <c r="C32" s="16">
        <v>5000</v>
      </c>
      <c r="D32" s="9">
        <f t="shared" si="0"/>
        <v>60000</v>
      </c>
      <c r="E32" s="9"/>
      <c r="F32" s="36">
        <v>12</v>
      </c>
      <c r="H32" s="60"/>
    </row>
    <row r="33" spans="1:6" ht="25.5" x14ac:dyDescent="0.2">
      <c r="A33" s="1">
        <f t="shared" si="2"/>
        <v>26</v>
      </c>
      <c r="B33" s="4" t="s">
        <v>39</v>
      </c>
      <c r="C33" s="3">
        <v>54000</v>
      </c>
      <c r="D33" s="9">
        <f t="shared" si="0"/>
        <v>54000</v>
      </c>
      <c r="E33" s="11">
        <f>(C33*F33)*$E$5</f>
        <v>3240</v>
      </c>
      <c r="F33" s="34">
        <v>1</v>
      </c>
    </row>
    <row r="34" spans="1:6" ht="38.25" x14ac:dyDescent="0.2">
      <c r="A34" s="1">
        <f t="shared" si="2"/>
        <v>27</v>
      </c>
      <c r="B34" s="4" t="s">
        <v>35</v>
      </c>
      <c r="C34" s="3">
        <v>100000</v>
      </c>
      <c r="D34" s="9">
        <f t="shared" si="0"/>
        <v>100000</v>
      </c>
      <c r="E34" s="9"/>
      <c r="F34" s="35">
        <v>1</v>
      </c>
    </row>
    <row r="35" spans="1:6" ht="26.25" thickBot="1" x14ac:dyDescent="0.25">
      <c r="A35" s="1">
        <f t="shared" si="2"/>
        <v>28</v>
      </c>
      <c r="B35" s="59" t="s">
        <v>32</v>
      </c>
      <c r="C35" s="40">
        <v>60000</v>
      </c>
      <c r="D35" s="44">
        <f t="shared" si="0"/>
        <v>60000</v>
      </c>
      <c r="E35" s="41"/>
      <c r="F35" s="42">
        <v>1</v>
      </c>
    </row>
    <row r="36" spans="1:6" ht="13.5" thickBot="1" x14ac:dyDescent="0.25">
      <c r="A36" s="37"/>
      <c r="B36" s="53" t="s">
        <v>2</v>
      </c>
      <c r="C36" s="38"/>
      <c r="D36" s="50">
        <f>SUM(D8:D35)</f>
        <v>1978057.0689655172</v>
      </c>
      <c r="E36" s="32">
        <f>SUM(E8:E35)</f>
        <v>156070.3448275862</v>
      </c>
      <c r="F36" s="39"/>
    </row>
    <row r="37" spans="1:6" ht="16.5" thickBot="1" x14ac:dyDescent="0.25">
      <c r="A37" s="31"/>
      <c r="B37" s="52" t="s">
        <v>42</v>
      </c>
      <c r="C37" s="51"/>
      <c r="D37" s="61">
        <f>(D36+E36)/$D$5</f>
        <v>14133.294131080154</v>
      </c>
    </row>
    <row r="38" spans="1:6" ht="15.75" hidden="1" x14ac:dyDescent="0.2">
      <c r="B38" s="64" t="s">
        <v>22</v>
      </c>
      <c r="C38" s="65"/>
      <c r="D38" s="62">
        <f>D36/D5</f>
        <v>13099.715688513359</v>
      </c>
    </row>
    <row r="39" spans="1:6" ht="16.5" thickBot="1" x14ac:dyDescent="0.25">
      <c r="B39" s="67" t="s">
        <v>41</v>
      </c>
      <c r="C39" s="68"/>
      <c r="D39" s="63">
        <v>14200</v>
      </c>
    </row>
    <row r="40" spans="1:6" ht="15.75" hidden="1" x14ac:dyDescent="0.2">
      <c r="B40" s="66" t="s">
        <v>22</v>
      </c>
      <c r="D40" s="46" t="e">
        <f>(D36+E36-#REF!)/D5</f>
        <v>#REF!</v>
      </c>
    </row>
    <row r="41" spans="1:6" ht="15.75" hidden="1" x14ac:dyDescent="0.2">
      <c r="B41" s="52" t="s">
        <v>22</v>
      </c>
      <c r="D41" s="45" t="e">
        <f>(D36-#REF!)/D5</f>
        <v>#REF!</v>
      </c>
    </row>
  </sheetData>
  <mergeCells count="3">
    <mergeCell ref="A1:F1"/>
    <mergeCell ref="A2:F2"/>
    <mergeCell ref="A3:F3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"/>
  <sheetViews>
    <sheetView workbookViewId="0">
      <selection activeCell="B21" sqref="B21"/>
    </sheetView>
  </sheetViews>
  <sheetFormatPr defaultRowHeight="12.75" x14ac:dyDescent="0.2"/>
  <cols>
    <col min="2" max="2" width="76.83203125" customWidth="1"/>
    <col min="5" max="5" width="14.5" customWidth="1"/>
  </cols>
  <sheetData>
    <row r="3" spans="1:7" ht="27.75" customHeight="1" x14ac:dyDescent="0.2">
      <c r="A3" s="77">
        <v>19</v>
      </c>
      <c r="B3" s="17" t="s">
        <v>17</v>
      </c>
      <c r="C3" s="18">
        <v>11300</v>
      </c>
      <c r="D3" s="19"/>
      <c r="E3" s="26">
        <f>C3*G3</f>
        <v>158200</v>
      </c>
      <c r="F3" s="20"/>
      <c r="G3" s="13">
        <v>14</v>
      </c>
    </row>
    <row r="4" spans="1:7" ht="14.25" customHeight="1" x14ac:dyDescent="0.2">
      <c r="A4" s="78"/>
      <c r="B4" s="21" t="s">
        <v>12</v>
      </c>
      <c r="C4" s="22">
        <v>195</v>
      </c>
      <c r="D4" s="23"/>
      <c r="E4" s="11">
        <f>C4*G4</f>
        <v>2730</v>
      </c>
      <c r="F4" s="11"/>
      <c r="G4" s="24">
        <v>14</v>
      </c>
    </row>
    <row r="5" spans="1:7" ht="15" customHeight="1" x14ac:dyDescent="0.2">
      <c r="A5" s="78"/>
      <c r="B5" s="21" t="s">
        <v>12</v>
      </c>
      <c r="C5" s="22">
        <v>195</v>
      </c>
      <c r="D5" s="23"/>
      <c r="E5" s="11">
        <f>C5*G5</f>
        <v>2730</v>
      </c>
      <c r="F5" s="11"/>
      <c r="G5" s="24">
        <v>14</v>
      </c>
    </row>
    <row r="6" spans="1:7" ht="15" customHeight="1" x14ac:dyDescent="0.2">
      <c r="A6" s="78"/>
      <c r="B6" s="21" t="s">
        <v>10</v>
      </c>
      <c r="C6" s="22">
        <v>195</v>
      </c>
      <c r="D6" s="23"/>
      <c r="E6" s="11">
        <f t="shared" ref="E6:E11" si="0">C6*G6</f>
        <v>2730</v>
      </c>
      <c r="F6" s="11"/>
      <c r="G6" s="24">
        <v>14</v>
      </c>
    </row>
    <row r="7" spans="1:7" ht="15" customHeight="1" x14ac:dyDescent="0.2">
      <c r="A7" s="78"/>
      <c r="B7" s="21" t="s">
        <v>11</v>
      </c>
      <c r="C7" s="22">
        <v>428</v>
      </c>
      <c r="D7" s="23"/>
      <c r="E7" s="11">
        <f>C7*G7</f>
        <v>5992</v>
      </c>
      <c r="F7" s="11"/>
      <c r="G7" s="24">
        <v>14</v>
      </c>
    </row>
    <row r="8" spans="1:7" ht="15" customHeight="1" x14ac:dyDescent="0.2">
      <c r="A8" s="78"/>
      <c r="B8" s="21" t="s">
        <v>13</v>
      </c>
      <c r="C8" s="22">
        <v>250</v>
      </c>
      <c r="D8" s="23"/>
      <c r="E8" s="11">
        <f t="shared" si="0"/>
        <v>3500</v>
      </c>
      <c r="F8" s="11"/>
      <c r="G8" s="24">
        <v>14</v>
      </c>
    </row>
    <row r="9" spans="1:7" ht="15" customHeight="1" x14ac:dyDescent="0.2">
      <c r="A9" s="78"/>
      <c r="B9" s="21" t="s">
        <v>14</v>
      </c>
      <c r="C9" s="22">
        <v>420</v>
      </c>
      <c r="D9" s="23"/>
      <c r="E9" s="11">
        <f t="shared" si="0"/>
        <v>5880</v>
      </c>
      <c r="F9" s="11"/>
      <c r="G9" s="24">
        <v>14</v>
      </c>
    </row>
    <row r="10" spans="1:7" ht="15" customHeight="1" x14ac:dyDescent="0.2">
      <c r="A10" s="78"/>
      <c r="B10" s="21" t="s">
        <v>15</v>
      </c>
      <c r="C10" s="22">
        <v>500</v>
      </c>
      <c r="D10" s="23"/>
      <c r="E10" s="11">
        <f t="shared" si="0"/>
        <v>7000</v>
      </c>
      <c r="F10" s="11"/>
      <c r="G10" s="24">
        <v>14</v>
      </c>
    </row>
    <row r="11" spans="1:7" ht="15" customHeight="1" x14ac:dyDescent="0.2">
      <c r="A11" s="79"/>
      <c r="B11" s="21" t="s">
        <v>16</v>
      </c>
      <c r="C11" s="22">
        <v>2430</v>
      </c>
      <c r="D11" s="23"/>
      <c r="E11" s="11">
        <f t="shared" si="0"/>
        <v>34020</v>
      </c>
      <c r="F11" s="11"/>
      <c r="G11" s="24">
        <v>14</v>
      </c>
    </row>
    <row r="12" spans="1:7" x14ac:dyDescent="0.2">
      <c r="E12" s="25">
        <f>SUM(E4:E11)</f>
        <v>64582</v>
      </c>
    </row>
  </sheetData>
  <mergeCells count="1">
    <mergeCell ref="A3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QWERTY</dc:creator>
  <cp:lastModifiedBy>Пользователь</cp:lastModifiedBy>
  <cp:lastPrinted>2020-07-11T09:30:10Z</cp:lastPrinted>
  <dcterms:created xsi:type="dcterms:W3CDTF">2019-06-13T22:32:23Z</dcterms:created>
  <dcterms:modified xsi:type="dcterms:W3CDTF">2020-08-16T10:05:39Z</dcterms:modified>
</cp:coreProperties>
</file>