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НТ Мечта\Смета 2018-19\"/>
    </mc:Choice>
  </mc:AlternateContent>
  <bookViews>
    <workbookView xWindow="120" yWindow="15" windowWidth="18960" windowHeight="11325"/>
  </bookViews>
  <sheets>
    <sheet name="Table 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9" i="1"/>
  <c r="D25" i="1"/>
  <c r="E19" i="1" l="1"/>
  <c r="C26" i="1"/>
  <c r="E8" i="1" l="1"/>
  <c r="E6" i="1"/>
  <c r="D47" i="1" l="1"/>
  <c r="D46" i="1"/>
  <c r="D42" i="1" l="1"/>
  <c r="D43" i="1"/>
  <c r="D44" i="1"/>
  <c r="D45" i="1"/>
  <c r="D2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30" i="1"/>
  <c r="D31" i="1"/>
  <c r="D32" i="1"/>
  <c r="D33" i="1"/>
  <c r="D8" i="1"/>
  <c r="E15" i="1"/>
  <c r="E12" i="2"/>
  <c r="E11" i="2"/>
  <c r="E10" i="2"/>
  <c r="E9" i="2"/>
  <c r="E8" i="2"/>
  <c r="E7" i="2"/>
  <c r="E6" i="2"/>
  <c r="E5" i="2"/>
  <c r="E4" i="2"/>
  <c r="E3" i="2"/>
  <c r="E31" i="1" l="1"/>
  <c r="E14" i="1"/>
  <c r="E12" i="1"/>
  <c r="E13" i="1"/>
  <c r="E11" i="1"/>
  <c r="E10" i="1"/>
  <c r="E9" i="1"/>
  <c r="E34" i="1" l="1"/>
  <c r="D34" i="1" l="1"/>
  <c r="D35" i="1" s="1"/>
  <c r="D36" i="1" l="1"/>
  <c r="D39" i="1"/>
  <c r="D38" i="1"/>
</calcChain>
</file>

<file path=xl/sharedStrings.xml><?xml version="1.0" encoding="utf-8"?>
<sst xmlns="http://schemas.openxmlformats.org/spreadsheetml/2006/main" count="58" uniqueCount="54">
  <si>
    <r>
      <rPr>
        <b/>
        <sz val="10"/>
        <rFont val="Calibri"/>
        <family val="2"/>
      </rPr>
      <t xml:space="preserve">№
</t>
    </r>
    <r>
      <rPr>
        <b/>
        <sz val="10"/>
        <rFont val="Calibri"/>
        <family val="2"/>
      </rPr>
      <t>п/п</t>
    </r>
  </si>
  <si>
    <r>
      <rPr>
        <b/>
        <sz val="10"/>
        <rFont val="Calibri"/>
        <family val="2"/>
      </rPr>
      <t>Сумма, руб.</t>
    </r>
  </si>
  <si>
    <r>
      <rPr>
        <b/>
        <sz val="10"/>
        <rFont val="Calibri"/>
        <family val="2"/>
      </rPr>
      <t xml:space="preserve">Прочие непредвиденные расходы. </t>
    </r>
    <r>
      <rPr>
        <sz val="10"/>
        <rFont val="Calibri"/>
        <family val="2"/>
      </rPr>
      <t xml:space="preserve">Расход предусмотрен  не больше  расхода по смете
</t>
    </r>
    <r>
      <rPr>
        <sz val="10"/>
        <rFont val="Calibri"/>
        <family val="2"/>
      </rPr>
      <t>предыдущего года.</t>
    </r>
  </si>
  <si>
    <r>
      <rPr>
        <b/>
        <sz val="10"/>
        <rFont val="Calibri"/>
        <family val="2"/>
      </rPr>
      <t>Итого:</t>
    </r>
  </si>
  <si>
    <t>Садоводческое некоммерческое товарищество "Мечта"</t>
  </si>
  <si>
    <t>Финансово-экономическое обоснование размера членского взноса на 2019-2020 г.,</t>
  </si>
  <si>
    <t>налоги</t>
  </si>
  <si>
    <r>
      <rPr>
        <b/>
        <sz val="10"/>
        <rFont val="Calibri"/>
        <family val="2"/>
      </rPr>
      <t xml:space="preserve">Организация работы председателя. </t>
    </r>
    <r>
      <rPr>
        <sz val="10"/>
        <rFont val="Calibri"/>
        <family val="2"/>
      </rPr>
      <t xml:space="preserve">Выплата вознаграждения председателю
предусмотрена ежемесячно на основании решения общего собрания в размере.  
Предельный размер вознаграждения в уразанный период года включая все расходы на уплату страховых взносов    ОСС травматизм(0,2%), ОСС (2,9%), ОМС (5,1%)  и ОПС(22%)
</t>
    </r>
  </si>
  <si>
    <r>
      <rPr>
        <b/>
        <sz val="10"/>
        <rFont val="Calibri"/>
        <family val="2"/>
      </rPr>
      <t xml:space="preserve">Организация работы охраны 3-х человек. </t>
    </r>
    <r>
      <rPr>
        <sz val="10"/>
        <rFont val="Calibri"/>
        <family val="2"/>
      </rPr>
      <t xml:space="preserve"> Выплата вознаграждения предусмотрена ежемесячно на основании решения общего собрания в размере.  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</si>
  <si>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Организация работы бухгалтера. </t>
    </r>
    <r>
      <rPr>
        <sz val="10"/>
        <rFont val="Calibri"/>
        <family val="2"/>
      </rPr>
      <t xml:space="preserve"> Выплата вознаграждения предусмотрена ежемесячно на основании решения общего собрания в размере.  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</si>
  <si>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Расчистка от снега улиц и дорог СНТ.  </t>
    </r>
    <r>
      <rPr>
        <sz val="10"/>
        <rFont val="Calibri"/>
        <family val="2"/>
      </rPr>
      <t xml:space="preserve">С учетом статистики предыдущих 3-х лет в зимний период расчистка от снега   осуществляется 4-5 раза. В соответствии с заключенным договором стоимость 1-ой расчистки. </t>
    </r>
  </si>
  <si>
    <r>
      <rPr>
        <b/>
        <sz val="10"/>
        <color rgb="FF0000FF"/>
        <rFont val="Times New Roman"/>
        <family val="1"/>
        <charset val="204"/>
      </rPr>
      <t>мес</t>
    </r>
    <r>
      <rPr>
        <b/>
        <sz val="10"/>
        <color rgb="FF000000"/>
        <rFont val="Times New Roman"/>
        <family val="1"/>
        <charset val="204"/>
      </rPr>
      <t>./</t>
    </r>
    <r>
      <rPr>
        <sz val="10"/>
        <color rgb="FF000000"/>
        <rFont val="Times New Roman"/>
        <family val="1"/>
        <charset val="204"/>
      </rPr>
      <t xml:space="preserve">
/раз</t>
    </r>
  </si>
  <si>
    <r>
      <rPr>
        <b/>
        <sz val="10"/>
        <rFont val="Calibri"/>
        <family val="2"/>
      </rPr>
      <t xml:space="preserve">Обслуживание электрооборудования. </t>
    </r>
    <r>
      <rPr>
        <sz val="10"/>
        <rFont val="Calibri"/>
        <family val="2"/>
      </rPr>
      <t>Заключен договор на обслуживание
электрооборудования с ООО "Электрические сети-5". Оплата ежемесячно в размере.</t>
    </r>
  </si>
  <si>
    <r>
      <rPr>
        <b/>
        <sz val="10"/>
        <rFont val="Calibri"/>
        <family val="2"/>
      </rPr>
      <t xml:space="preserve">Оказание ежегодных услуг по договору с МОЭСК. </t>
    </r>
    <r>
      <rPr>
        <sz val="10"/>
        <rFont val="Calibri"/>
        <family val="2"/>
      </rPr>
      <t>Заключен договор на обслуживание
по высокому напряжению.</t>
    </r>
  </si>
  <si>
    <r>
      <rPr>
        <b/>
        <sz val="10"/>
        <rFont val="Calibri"/>
        <family val="2"/>
      </rPr>
      <t xml:space="preserve">Расходы на банковские услуги (р/счет) . </t>
    </r>
    <r>
      <rPr>
        <sz val="10"/>
        <rFont val="Calibri"/>
        <family val="2"/>
      </rPr>
      <t>Заключен договор с банком на ведение расчетного счета.</t>
    </r>
    <r>
      <rPr>
        <sz val="10"/>
        <rFont val="Calibri"/>
        <family val="2"/>
      </rPr>
      <t/>
    </r>
  </si>
  <si>
    <r>
      <rPr>
        <b/>
        <sz val="10"/>
        <rFont val="Calibri"/>
        <family val="2"/>
      </rPr>
      <t xml:space="preserve">Расходы на систему электронного документооборота (ЭДО). </t>
    </r>
    <r>
      <rPr>
        <sz val="10"/>
        <rFont val="Calibri"/>
        <family val="2"/>
      </rPr>
      <t>Заключен договор с ООО "СофтЭксперт".
Оплата услуг  за систему ЭДО   1:С Садовод в год,  крипто-про (эл.ключ) в год.</t>
    </r>
  </si>
  <si>
    <r>
      <rPr>
        <b/>
        <sz val="10"/>
        <rFont val="Calibri"/>
        <family val="2"/>
      </rPr>
      <t xml:space="preserve">Канцтовары (бух.бланки, ксерокопии,  печати, штампы, ламинирование и т.п.) </t>
    </r>
    <r>
      <rPr>
        <sz val="10"/>
        <rFont val="Calibri"/>
        <family val="2"/>
      </rPr>
      <t>Расход по предыдущему году: 1268 руб.+15%=1458,20 руб. без картриджей и бумаги. Расход на картриджи в год: 1  шт.*2500 руб.=2500 руб. , бумага : 4 пачки *250 руб. = 1000
руб. Итого:1458,70руб.+2500 руб+ 1000 руб. =4958,7 руб. Ксерокопия: расходы в год 980 руб.+15%=1 127 руб.Всего: 1458,20+2500+1000+1127=6085,20 руб.</t>
    </r>
  </si>
  <si>
    <t>*Лопата совковая 1 шт.*195 руб.</t>
  </si>
  <si>
    <t>*Ведро пожарное  2 шт.*214 руб.=428 руб.</t>
  </si>
  <si>
    <t>*Лопата штыковая 1 шт.*195 руб.</t>
  </si>
  <si>
    <t>*Багор пожарный 1 шт.*250 руб.</t>
  </si>
  <si>
    <t>*Лом пожарный 1 шт.*420 руб.</t>
  </si>
  <si>
    <t>*Топор пожарный 1 шт.*500 руб.</t>
  </si>
  <si>
    <t>*Ящик для песка сварной (0,1 м3) 1 шт.*2430 руб. Габариты: 700х500х400 мм</t>
  </si>
  <si>
    <t>Закупка пожарного инвентаря:Исходя от площади СНТ 24 985 м.кв/1 800м.кв (норматив 1-го щита ) = 13,88 шт. ИТОГО: 14 шт.</t>
  </si>
  <si>
    <t>*Лопата вторая 1 шт.*195 руб.</t>
  </si>
  <si>
    <t>*Песок 0,3 м3*14 = 4,2 м3*900 р. + доставка 1500 р.+ рассыпка 4200 р. = 9480</t>
  </si>
  <si>
    <r>
      <rPr>
        <b/>
        <sz val="10"/>
        <rFont val="Calibri"/>
        <family val="2"/>
      </rPr>
      <t xml:space="preserve">Опил деревьев вдоль дороги и уборка сучков.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</si>
  <si>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r>
      <rPr>
        <b/>
        <sz val="10"/>
        <rFont val="Calibri"/>
        <family val="2"/>
      </rPr>
      <t xml:space="preserve">Прочие расходы. </t>
    </r>
    <r>
      <rPr>
        <sz val="10"/>
        <rFont val="Calibri"/>
        <family val="2"/>
      </rPr>
      <t xml:space="preserve">Содержание забора, ворот, мусорной площадки, мелкие ремонтные работы, строительные,  хоз.и электротовары товары. </t>
    </r>
  </si>
  <si>
    <t>целевых взносов и суммарной платы, вносимой членами Товарищества</t>
  </si>
  <si>
    <t>руб.</t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</si>
  <si>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следующем году (май, июнь) составляет.</t>
    </r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</si>
  <si>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текущем году (июль, август, сентябрь) составляет.</t>
    </r>
  </si>
  <si>
    <r>
      <rPr>
        <b/>
        <sz val="10"/>
        <rFont val="Calibri"/>
        <family val="2"/>
      </rPr>
      <t xml:space="preserve">Организация работы Ответственного за электрохозяйство.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</si>
  <si>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Организация работы Ответственного за включение насосов.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</si>
  <si>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r>
      <rPr>
        <b/>
        <sz val="10"/>
        <rFont val="Calibri"/>
        <family val="2"/>
      </rPr>
      <t xml:space="preserve">Организация работы Ответственного за техническое состояние насосов. </t>
    </r>
    <r>
      <rPr>
        <sz val="10"/>
        <rFont val="Calibri"/>
        <family val="2"/>
      </rPr>
      <t xml:space="preserve">
Предельный размер вознаграждения в уразанный период года включая все расходы на уплату страховых взносов    ОСС травматизм(0,2%), ОСС (2,9%), ОМС (5,1%)  и ОПС(22%)</t>
    </r>
  </si>
  <si>
    <t>Итого членский взнос с налогами составляет:</t>
  </si>
  <si>
    <t>Итого членский взнос без налогов составляет:</t>
  </si>
  <si>
    <r>
      <rPr>
        <b/>
        <sz val="10"/>
        <rFont val="Calibri"/>
        <family val="2"/>
      </rPr>
      <t xml:space="preserve">Услуги мобильной связи.  </t>
    </r>
    <r>
      <rPr>
        <sz val="10"/>
        <rFont val="Calibri"/>
        <family val="2"/>
      </rPr>
      <t>Лимит: председатель - 300 руб./месяц., бухгалтер- 250 руб./мес., охрана КПП -200 руб./мес. Итого: 750 руб.</t>
    </r>
  </si>
  <si>
    <r>
      <rPr>
        <b/>
        <sz val="10"/>
        <rFont val="Calibri"/>
        <family val="2"/>
      </rPr>
      <t xml:space="preserve">Технический уход уход за трубами полива.
В период: май, июнь, июль, август, сентябрь = 5 мес.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</si>
  <si>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r>
      <rPr>
        <b/>
        <sz val="10"/>
        <rFont val="Calibri"/>
        <family val="2"/>
      </rPr>
      <t xml:space="preserve">Уличное освещение. 
</t>
    </r>
    <r>
      <rPr>
        <sz val="10"/>
        <rFont val="Calibri"/>
        <family val="2"/>
      </rPr>
      <t>Расчет по предыдущему году</t>
    </r>
  </si>
  <si>
    <r>
      <t xml:space="preserve">Земельный налог.
</t>
    </r>
    <r>
      <rPr>
        <sz val="10"/>
        <rFont val="Calibri"/>
        <family val="2"/>
        <charset val="204"/>
      </rPr>
      <t>За земли общего пользования СНТ. Расчет по предыдущему году</t>
    </r>
  </si>
  <si>
    <t>Покупка компьютера.</t>
  </si>
  <si>
    <r>
      <rPr>
        <b/>
        <sz val="10"/>
        <rFont val="Calibri"/>
        <family val="2"/>
      </rPr>
      <t xml:space="preserve">Покос травы и уборка мусора. </t>
    </r>
    <r>
      <rPr>
        <sz val="10"/>
        <rFont val="Calibri"/>
        <family val="2"/>
        <charset val="204"/>
      </rPr>
      <t>Работы вдоль подъездной дороги, проулков и пляжа пруда на территории СНТ осущест</t>
    </r>
    <r>
      <rPr>
        <sz val="10"/>
        <rFont val="Calibri"/>
        <family val="2"/>
      </rPr>
      <t>вляется 2 раза в сезон.  Договор подряда  с физ.лицом за 1 покос на сумму.  
С учетом уплаты страховых взносов (ОПС,ОМС,ОСС)</t>
    </r>
  </si>
  <si>
    <r>
      <rPr>
        <b/>
        <sz val="10"/>
        <rFont val="Calibri"/>
        <family val="2"/>
      </rPr>
      <t xml:space="preserve">Чистка колодцев точек слива поливочной воды (10 шт) и подготовка труб к зиемему и летнему периоду. Осень и весна.
</t>
    </r>
    <r>
      <rPr>
        <sz val="10"/>
        <rFont val="Calibri"/>
        <family val="2"/>
      </rPr>
      <t>Договор подряда с физ.лицом  с учетом уплаты страховых взносов (ОПС,ОМС,ОСС)</t>
    </r>
  </si>
  <si>
    <t xml:space="preserve">членов </t>
  </si>
  <si>
    <r>
      <rPr>
        <b/>
        <sz val="10"/>
        <rFont val="Calibri"/>
        <family val="2"/>
      </rPr>
      <t xml:space="preserve">Содержание освещения: водоснабжение.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</si>
  <si>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r>
      <rPr>
        <b/>
        <sz val="10"/>
        <rFont val="Calibri"/>
        <family val="2"/>
      </rPr>
      <t xml:space="preserve">Содержание освещения: КПП охраны летний и зимний период.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</si>
  <si>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r>
      <t xml:space="preserve">Закупка пожарного инвентаря: </t>
    </r>
    <r>
      <rPr>
        <sz val="10"/>
        <color rgb="FFFF0000"/>
        <rFont val="Calibri"/>
        <family val="2"/>
        <charset val="204"/>
      </rPr>
      <t>Размер щита: 1300х1500х500 мм. В комплект входят: лом, багор, лопата и два конусных ведра.
Исходя от площади СНТ 24 985 м.кв/1 800м.кв (норматив 1-го щита ) = 13,88 шт. ИТОГО: 14 шт. (Магазин 01)</t>
    </r>
  </si>
  <si>
    <t>шт.</t>
  </si>
  <si>
    <t>ИТОГО:</t>
  </si>
  <si>
    <t>Итого целевой взнос  составляет:</t>
  </si>
  <si>
    <t>Требование Пожарной инспекции</t>
  </si>
  <si>
    <t>Текущие расходы: членский взнос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</si>
</sst>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&quot;р.&quot;_-;\-* #,##0&quot;р.&quot;_-;_-* &quot;-&quot;??&quot;р.&quot;_-;_-@_-"/>
    <numFmt numFmtId="167" formatCode="0.0%"/>
  </numFmts>
  <fonts count="32" x14ac:knownFonts="1">
    <font>
      <sz val="10"/>
      <color rgb="FF000000"/>
      <name val="Times New Roman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/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FF"/>
      <name val="Calibri"/>
      <family val="2"/>
    </font>
    <font>
      <sz val="10"/>
      <color rgb="FF0000FF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rgb="FFFF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top" shrinkToFit="1"/>
    </xf>
    <xf numFmtId="166" fontId="0" fillId="0" borderId="0" xfId="1" applyNumberFormat="1" applyFont="1" applyFill="1" applyBorder="1" applyAlignment="1">
      <alignment horizontal="left" vertical="top"/>
    </xf>
    <xf numFmtId="166" fontId="0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/>
    </xf>
    <xf numFmtId="166" fontId="0" fillId="0" borderId="3" xfId="1" applyNumberFormat="1" applyFont="1" applyFill="1" applyBorder="1" applyAlignment="1">
      <alignment horizontal="left" vertical="top"/>
    </xf>
    <xf numFmtId="167" fontId="0" fillId="0" borderId="0" xfId="2" applyNumberFormat="1" applyFont="1" applyFill="1" applyBorder="1" applyAlignment="1">
      <alignment horizontal="center" vertical="top"/>
    </xf>
    <xf numFmtId="166" fontId="11" fillId="0" borderId="3" xfId="1" applyNumberFormat="1" applyFont="1" applyFill="1" applyBorder="1" applyAlignment="1">
      <alignment horizontal="left" vertical="top"/>
    </xf>
    <xf numFmtId="166" fontId="12" fillId="0" borderId="3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6" fontId="0" fillId="0" borderId="4" xfId="1" applyNumberFormat="1" applyFont="1" applyFill="1" applyBorder="1" applyAlignment="1">
      <alignment horizontal="left" vertical="top" wrapText="1"/>
    </xf>
    <xf numFmtId="166" fontId="0" fillId="0" borderId="3" xfId="1" applyNumberFormat="1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166" fontId="18" fillId="0" borderId="3" xfId="1" applyNumberFormat="1" applyFont="1" applyFill="1" applyBorder="1" applyAlignment="1">
      <alignment horizontal="left" vertical="top" wrapText="1"/>
    </xf>
    <xf numFmtId="164" fontId="21" fillId="0" borderId="3" xfId="1" applyNumberFormat="1" applyFont="1" applyFill="1" applyBorder="1" applyAlignment="1">
      <alignment horizontal="center" vertical="top" wrapText="1"/>
    </xf>
    <xf numFmtId="166" fontId="18" fillId="0" borderId="3" xfId="1" applyNumberFormat="1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166" fontId="12" fillId="0" borderId="3" xfId="1" applyNumberFormat="1" applyFont="1" applyFill="1" applyBorder="1" applyAlignment="1">
      <alignment horizontal="left" vertical="top" wrapText="1"/>
    </xf>
    <xf numFmtId="164" fontId="22" fillId="0" borderId="3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left" vertical="top"/>
    </xf>
    <xf numFmtId="166" fontId="16" fillId="0" borderId="0" xfId="0" applyNumberFormat="1" applyFont="1" applyFill="1" applyBorder="1" applyAlignment="1">
      <alignment horizontal="left" vertical="top"/>
    </xf>
    <xf numFmtId="166" fontId="17" fillId="0" borderId="3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left" vertical="center" wrapText="1" indent="6"/>
    </xf>
    <xf numFmtId="166" fontId="3" fillId="0" borderId="0" xfId="1" applyNumberFormat="1" applyFont="1" applyFill="1" applyBorder="1" applyAlignment="1">
      <alignment horizontal="left" vertical="top" wrapText="1" indent="11"/>
    </xf>
    <xf numFmtId="0" fontId="0" fillId="0" borderId="3" xfId="0" applyFill="1" applyBorder="1" applyAlignment="1">
      <alignment horizontal="left" vertical="top" wrapText="1"/>
    </xf>
    <xf numFmtId="166" fontId="9" fillId="0" borderId="7" xfId="1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166" fontId="1" fillId="0" borderId="9" xfId="1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166" fontId="0" fillId="0" borderId="10" xfId="1" applyNumberFormat="1" applyFont="1" applyFill="1" applyBorder="1" applyAlignment="1">
      <alignment horizontal="left" vertical="top" wrapText="1"/>
    </xf>
    <xf numFmtId="166" fontId="0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66" fontId="0" fillId="0" borderId="12" xfId="1" applyNumberFormat="1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left" vertical="top" wrapText="1"/>
    </xf>
    <xf numFmtId="166" fontId="0" fillId="2" borderId="4" xfId="1" applyNumberFormat="1" applyFont="1" applyFill="1" applyBorder="1" applyAlignment="1">
      <alignment horizontal="left" vertical="top" wrapText="1"/>
    </xf>
    <xf numFmtId="166" fontId="25" fillId="0" borderId="8" xfId="1" applyNumberFormat="1" applyFont="1" applyFill="1" applyBorder="1" applyAlignment="1">
      <alignment horizontal="left" vertical="top"/>
    </xf>
    <xf numFmtId="166" fontId="12" fillId="0" borderId="0" xfId="1" applyNumberFormat="1" applyFont="1" applyFill="1" applyBorder="1" applyAlignment="1">
      <alignment horizontal="left" vertical="top"/>
    </xf>
    <xf numFmtId="166" fontId="16" fillId="0" borderId="0" xfId="1" applyNumberFormat="1" applyFont="1" applyFill="1" applyBorder="1" applyAlignment="1">
      <alignment horizontal="left" vertical="top"/>
    </xf>
    <xf numFmtId="166" fontId="9" fillId="0" borderId="0" xfId="1" applyNumberFormat="1" applyFont="1" applyFill="1" applyBorder="1" applyAlignment="1">
      <alignment horizontal="left" vertical="top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top"/>
    </xf>
    <xf numFmtId="166" fontId="9" fillId="0" borderId="6" xfId="1" applyNumberFormat="1" applyFont="1" applyFill="1" applyBorder="1" applyAlignment="1">
      <alignment horizontal="left" vertical="top"/>
    </xf>
    <xf numFmtId="166" fontId="15" fillId="0" borderId="15" xfId="1" applyNumberFormat="1" applyFont="1" applyFill="1" applyBorder="1" applyAlignment="1">
      <alignment horizontal="left" vertical="top"/>
    </xf>
    <xf numFmtId="0" fontId="28" fillId="0" borderId="8" xfId="0" applyFont="1" applyFill="1" applyBorder="1" applyAlignment="1">
      <alignment horizontal="left" vertical="top" wrapText="1"/>
    </xf>
    <xf numFmtId="166" fontId="27" fillId="0" borderId="14" xfId="1" applyNumberFormat="1" applyFont="1" applyFill="1" applyBorder="1" applyAlignment="1">
      <alignment horizontal="left" vertical="top"/>
    </xf>
    <xf numFmtId="0" fontId="30" fillId="0" borderId="8" xfId="0" applyFont="1" applyFill="1" applyBorder="1" applyAlignment="1">
      <alignment horizontal="left" vertical="top" wrapText="1"/>
    </xf>
    <xf numFmtId="166" fontId="29" fillId="0" borderId="14" xfId="1" applyNumberFormat="1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right" vertical="top" wrapText="1"/>
    </xf>
    <xf numFmtId="0" fontId="27" fillId="0" borderId="8" xfId="0" applyFont="1" applyFill="1" applyBorder="1" applyAlignment="1">
      <alignment horizontal="right" vertical="top" wrapText="1"/>
    </xf>
    <xf numFmtId="0" fontId="26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shrinkToFit="1"/>
    </xf>
    <xf numFmtId="1" fontId="2" fillId="0" borderId="6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top" shrinkToFi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166" fontId="1" fillId="0" borderId="3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9" workbookViewId="0">
      <selection activeCell="H35" sqref="H35"/>
    </sheetView>
  </sheetViews>
  <sheetFormatPr defaultRowHeight="12.75" x14ac:dyDescent="0.2"/>
  <cols>
    <col min="1" max="1" width="5.83203125" customWidth="1"/>
    <col min="2" max="2" width="63" customWidth="1"/>
    <col min="3" max="3" width="10.33203125" style="2" bestFit="1" customWidth="1"/>
    <col min="4" max="4" width="13.33203125" style="2" bestFit="1" customWidth="1"/>
    <col min="5" max="5" width="11.5" style="2" bestFit="1" customWidth="1"/>
    <col min="6" max="6" width="5.83203125" style="5" bestFit="1" customWidth="1"/>
    <col min="7" max="7" width="10.6640625" bestFit="1" customWidth="1"/>
  </cols>
  <sheetData>
    <row r="1" spans="1:6" x14ac:dyDescent="0.2">
      <c r="A1" s="74" t="s">
        <v>4</v>
      </c>
      <c r="B1" s="74"/>
      <c r="C1" s="74"/>
      <c r="D1" s="74"/>
      <c r="E1" s="74"/>
      <c r="F1" s="74"/>
    </row>
    <row r="2" spans="1:6" x14ac:dyDescent="0.2">
      <c r="A2" s="75" t="s">
        <v>5</v>
      </c>
      <c r="B2" s="75"/>
      <c r="C2" s="75"/>
      <c r="D2" s="75"/>
      <c r="E2" s="75"/>
      <c r="F2" s="75"/>
    </row>
    <row r="3" spans="1:6" x14ac:dyDescent="0.2">
      <c r="A3" s="76" t="s">
        <v>29</v>
      </c>
      <c r="B3" s="76"/>
      <c r="C3" s="76"/>
      <c r="D3" s="76"/>
      <c r="E3" s="76"/>
      <c r="F3" s="76"/>
    </row>
    <row r="4" spans="1:6" ht="6.75" customHeight="1" x14ac:dyDescent="0.2">
      <c r="A4" s="72"/>
      <c r="C4" s="33"/>
    </row>
    <row r="5" spans="1:6" x14ac:dyDescent="0.2">
      <c r="A5" s="72"/>
      <c r="C5" s="32"/>
      <c r="D5" s="57">
        <v>149</v>
      </c>
    </row>
    <row r="6" spans="1:6" x14ac:dyDescent="0.2">
      <c r="A6" s="30"/>
      <c r="D6" s="58" t="s">
        <v>45</v>
      </c>
      <c r="E6" s="10">
        <f>(13+30.2)/100</f>
        <v>0.43200000000000005</v>
      </c>
      <c r="F6" s="13"/>
    </row>
    <row r="7" spans="1:6" s="6" customFormat="1" ht="25.5" x14ac:dyDescent="0.2">
      <c r="A7" s="7" t="s">
        <v>0</v>
      </c>
      <c r="B7" s="85" t="s">
        <v>53</v>
      </c>
      <c r="C7" s="31" t="s">
        <v>30</v>
      </c>
      <c r="D7" s="56" t="s">
        <v>1</v>
      </c>
      <c r="E7" s="8" t="s">
        <v>6</v>
      </c>
      <c r="F7" s="36" t="s">
        <v>11</v>
      </c>
    </row>
    <row r="8" spans="1:6" ht="54" customHeight="1" x14ac:dyDescent="0.2">
      <c r="A8" s="1">
        <v>1</v>
      </c>
      <c r="B8" s="4" t="s">
        <v>7</v>
      </c>
      <c r="C8" s="3">
        <v>20000</v>
      </c>
      <c r="D8" s="9">
        <f>C8*F8</f>
        <v>240000</v>
      </c>
      <c r="E8" s="11">
        <f t="shared" ref="E8:E15" si="0">(C8*F8)*$E$6</f>
        <v>103680.00000000001</v>
      </c>
      <c r="F8" s="37">
        <v>12</v>
      </c>
    </row>
    <row r="9" spans="1:6" ht="76.5" x14ac:dyDescent="0.2">
      <c r="A9" s="1">
        <f>A8+1</f>
        <v>2</v>
      </c>
      <c r="B9" s="4" t="s">
        <v>9</v>
      </c>
      <c r="C9" s="3">
        <v>15000</v>
      </c>
      <c r="D9" s="9">
        <f t="shared" ref="D9:D33" si="1">C9*F9</f>
        <v>180000</v>
      </c>
      <c r="E9" s="11">
        <f t="shared" si="0"/>
        <v>77760.000000000015</v>
      </c>
      <c r="F9" s="37">
        <v>12</v>
      </c>
    </row>
    <row r="10" spans="1:6" ht="76.5" x14ac:dyDescent="0.2">
      <c r="A10" s="1">
        <f t="shared" ref="A10:A33" si="2">A9+1</f>
        <v>3</v>
      </c>
      <c r="B10" s="4" t="s">
        <v>8</v>
      </c>
      <c r="C10" s="3">
        <v>45000</v>
      </c>
      <c r="D10" s="9">
        <f t="shared" si="1"/>
        <v>540000</v>
      </c>
      <c r="E10" s="11">
        <f t="shared" si="0"/>
        <v>233280.00000000003</v>
      </c>
      <c r="F10" s="37">
        <v>12</v>
      </c>
    </row>
    <row r="11" spans="1:6" ht="51" x14ac:dyDescent="0.2">
      <c r="A11" s="1">
        <f t="shared" si="2"/>
        <v>4</v>
      </c>
      <c r="B11" s="4" t="s">
        <v>33</v>
      </c>
      <c r="C11" s="3">
        <v>10000</v>
      </c>
      <c r="D11" s="9">
        <f t="shared" si="1"/>
        <v>120000</v>
      </c>
      <c r="E11" s="11">
        <f t="shared" si="0"/>
        <v>51840.000000000007</v>
      </c>
      <c r="F11" s="37">
        <v>12</v>
      </c>
    </row>
    <row r="12" spans="1:6" ht="51" x14ac:dyDescent="0.2">
      <c r="A12" s="1">
        <f t="shared" si="2"/>
        <v>5</v>
      </c>
      <c r="B12" s="4" t="s">
        <v>34</v>
      </c>
      <c r="C12" s="3">
        <v>5000</v>
      </c>
      <c r="D12" s="9">
        <f t="shared" si="1"/>
        <v>25000</v>
      </c>
      <c r="E12" s="11">
        <f t="shared" si="0"/>
        <v>10800.000000000002</v>
      </c>
      <c r="F12" s="37">
        <v>5</v>
      </c>
    </row>
    <row r="13" spans="1:6" ht="63.75" x14ac:dyDescent="0.2">
      <c r="A13" s="1">
        <f t="shared" si="2"/>
        <v>6</v>
      </c>
      <c r="B13" s="4" t="s">
        <v>35</v>
      </c>
      <c r="C13" s="3">
        <v>1000</v>
      </c>
      <c r="D13" s="9">
        <f t="shared" si="1"/>
        <v>5000</v>
      </c>
      <c r="E13" s="11">
        <f t="shared" si="0"/>
        <v>2160.0000000000005</v>
      </c>
      <c r="F13" s="37">
        <v>5</v>
      </c>
    </row>
    <row r="14" spans="1:6" ht="51" x14ac:dyDescent="0.2">
      <c r="A14" s="1">
        <f t="shared" si="2"/>
        <v>7</v>
      </c>
      <c r="B14" s="4" t="s">
        <v>44</v>
      </c>
      <c r="C14" s="3">
        <v>6000</v>
      </c>
      <c r="D14" s="9">
        <f t="shared" si="1"/>
        <v>12000</v>
      </c>
      <c r="E14" s="11">
        <f t="shared" si="0"/>
        <v>5184.0000000000009</v>
      </c>
      <c r="F14" s="37">
        <v>2</v>
      </c>
    </row>
    <row r="15" spans="1:6" ht="51" x14ac:dyDescent="0.2">
      <c r="A15" s="1">
        <f t="shared" si="2"/>
        <v>8</v>
      </c>
      <c r="B15" s="4" t="s">
        <v>39</v>
      </c>
      <c r="C15" s="3">
        <v>5000</v>
      </c>
      <c r="D15" s="9">
        <f t="shared" si="1"/>
        <v>25000</v>
      </c>
      <c r="E15" s="11">
        <f t="shared" si="0"/>
        <v>10800.000000000002</v>
      </c>
      <c r="F15" s="37">
        <v>5</v>
      </c>
    </row>
    <row r="16" spans="1:6" ht="25.5" x14ac:dyDescent="0.2">
      <c r="A16" s="1">
        <f t="shared" si="2"/>
        <v>9</v>
      </c>
      <c r="B16" s="4" t="s">
        <v>32</v>
      </c>
      <c r="C16" s="3">
        <v>7500</v>
      </c>
      <c r="D16" s="9">
        <f t="shared" si="1"/>
        <v>82500</v>
      </c>
      <c r="E16" s="9"/>
      <c r="F16" s="38">
        <v>11</v>
      </c>
    </row>
    <row r="17" spans="1:6" ht="25.5" x14ac:dyDescent="0.2">
      <c r="A17" s="1">
        <f t="shared" si="2"/>
        <v>10</v>
      </c>
      <c r="B17" s="4" t="s">
        <v>31</v>
      </c>
      <c r="C17" s="3">
        <v>8500</v>
      </c>
      <c r="D17" s="9">
        <f t="shared" si="1"/>
        <v>85000</v>
      </c>
      <c r="E17" s="9"/>
      <c r="F17" s="38">
        <v>10</v>
      </c>
    </row>
    <row r="18" spans="1:6" ht="51" x14ac:dyDescent="0.2">
      <c r="A18" s="1">
        <f t="shared" si="2"/>
        <v>11</v>
      </c>
      <c r="B18" s="4" t="s">
        <v>10</v>
      </c>
      <c r="C18" s="3">
        <v>5000</v>
      </c>
      <c r="D18" s="9">
        <f t="shared" si="1"/>
        <v>25000</v>
      </c>
      <c r="E18" s="9"/>
      <c r="F18" s="38">
        <v>5</v>
      </c>
    </row>
    <row r="19" spans="1:6" ht="63.75" x14ac:dyDescent="0.2">
      <c r="A19" s="1">
        <f t="shared" si="2"/>
        <v>12</v>
      </c>
      <c r="B19" s="4" t="s">
        <v>43</v>
      </c>
      <c r="C19" s="3">
        <v>25000</v>
      </c>
      <c r="D19" s="9">
        <f t="shared" si="1"/>
        <v>50000</v>
      </c>
      <c r="E19" s="11">
        <f>(C19*F19)*$E$6</f>
        <v>21600.000000000004</v>
      </c>
      <c r="F19" s="38">
        <v>2</v>
      </c>
    </row>
    <row r="20" spans="1:6" ht="51" x14ac:dyDescent="0.2">
      <c r="A20" s="1">
        <f t="shared" si="2"/>
        <v>13</v>
      </c>
      <c r="B20" s="4" t="s">
        <v>12</v>
      </c>
      <c r="C20" s="3">
        <v>1000</v>
      </c>
      <c r="D20" s="9">
        <f t="shared" si="1"/>
        <v>12000</v>
      </c>
      <c r="E20" s="9"/>
      <c r="F20" s="37">
        <v>12</v>
      </c>
    </row>
    <row r="21" spans="1:6" ht="38.25" x14ac:dyDescent="0.2">
      <c r="A21" s="1">
        <f t="shared" si="2"/>
        <v>14</v>
      </c>
      <c r="B21" s="4" t="s">
        <v>13</v>
      </c>
      <c r="C21" s="3">
        <v>17000</v>
      </c>
      <c r="D21" s="9">
        <f t="shared" si="1"/>
        <v>17000</v>
      </c>
      <c r="E21" s="9"/>
      <c r="F21" s="37">
        <v>1</v>
      </c>
    </row>
    <row r="22" spans="1:6" ht="25.5" x14ac:dyDescent="0.2">
      <c r="A22" s="1">
        <f t="shared" si="2"/>
        <v>15</v>
      </c>
      <c r="B22" s="4" t="s">
        <v>14</v>
      </c>
      <c r="C22" s="3">
        <v>490</v>
      </c>
      <c r="D22" s="9">
        <f t="shared" si="1"/>
        <v>5880</v>
      </c>
      <c r="E22" s="9"/>
      <c r="F22" s="37">
        <v>12</v>
      </c>
    </row>
    <row r="23" spans="1:6" ht="51" x14ac:dyDescent="0.2">
      <c r="A23" s="1">
        <f t="shared" si="2"/>
        <v>16</v>
      </c>
      <c r="B23" s="4" t="s">
        <v>15</v>
      </c>
      <c r="C23" s="3">
        <v>16810</v>
      </c>
      <c r="D23" s="9">
        <f t="shared" si="1"/>
        <v>16810</v>
      </c>
      <c r="E23" s="9"/>
      <c r="F23" s="39">
        <v>1</v>
      </c>
    </row>
    <row r="24" spans="1:6" ht="38.25" x14ac:dyDescent="0.2">
      <c r="A24" s="1">
        <f t="shared" si="2"/>
        <v>17</v>
      </c>
      <c r="B24" s="15" t="s">
        <v>47</v>
      </c>
      <c r="C24" s="3">
        <v>1900</v>
      </c>
      <c r="D24" s="9">
        <f t="shared" si="1"/>
        <v>22800</v>
      </c>
      <c r="E24" s="9"/>
      <c r="F24" s="37">
        <v>12</v>
      </c>
    </row>
    <row r="25" spans="1:6" ht="25.5" x14ac:dyDescent="0.2">
      <c r="A25" s="1">
        <f t="shared" si="2"/>
        <v>18</v>
      </c>
      <c r="B25" s="15" t="s">
        <v>46</v>
      </c>
      <c r="C25" s="3">
        <v>600</v>
      </c>
      <c r="D25" s="9">
        <f t="shared" si="1"/>
        <v>3000</v>
      </c>
      <c r="E25" s="9"/>
      <c r="F25" s="37">
        <v>5</v>
      </c>
    </row>
    <row r="26" spans="1:6" ht="25.5" x14ac:dyDescent="0.2">
      <c r="A26" s="1">
        <f t="shared" si="2"/>
        <v>19</v>
      </c>
      <c r="B26" s="4" t="s">
        <v>40</v>
      </c>
      <c r="C26" s="3">
        <f>800</f>
        <v>800</v>
      </c>
      <c r="D26" s="9">
        <f t="shared" si="1"/>
        <v>9600</v>
      </c>
      <c r="E26" s="9"/>
      <c r="F26" s="37">
        <v>12</v>
      </c>
    </row>
    <row r="27" spans="1:6" ht="38.25" x14ac:dyDescent="0.2">
      <c r="A27" s="1">
        <f t="shared" si="2"/>
        <v>20</v>
      </c>
      <c r="B27" s="16" t="s">
        <v>41</v>
      </c>
      <c r="C27" s="3">
        <v>50676</v>
      </c>
      <c r="D27" s="9">
        <f t="shared" si="1"/>
        <v>50676</v>
      </c>
      <c r="E27" s="9"/>
      <c r="F27" s="39">
        <v>1</v>
      </c>
    </row>
    <row r="28" spans="1:6" ht="102" x14ac:dyDescent="0.2">
      <c r="A28" s="1">
        <f t="shared" si="2"/>
        <v>21</v>
      </c>
      <c r="B28" s="4" t="s">
        <v>16</v>
      </c>
      <c r="C28" s="3">
        <v>6100</v>
      </c>
      <c r="D28" s="9">
        <f t="shared" si="1"/>
        <v>6100</v>
      </c>
      <c r="E28" s="9"/>
      <c r="F28" s="39">
        <v>1</v>
      </c>
    </row>
    <row r="29" spans="1:6" x14ac:dyDescent="0.2">
      <c r="A29" s="1">
        <f t="shared" si="2"/>
        <v>22</v>
      </c>
      <c r="B29" s="50" t="s">
        <v>42</v>
      </c>
      <c r="C29" s="51"/>
      <c r="D29" s="9">
        <f t="shared" si="1"/>
        <v>0</v>
      </c>
      <c r="E29" s="9"/>
      <c r="F29" s="39">
        <v>1</v>
      </c>
    </row>
    <row r="30" spans="1:6" ht="38.25" x14ac:dyDescent="0.2">
      <c r="A30" s="1">
        <f t="shared" si="2"/>
        <v>23</v>
      </c>
      <c r="B30" s="48" t="s">
        <v>38</v>
      </c>
      <c r="C30" s="17">
        <v>750</v>
      </c>
      <c r="D30" s="9">
        <f t="shared" si="1"/>
        <v>9000</v>
      </c>
      <c r="E30" s="9"/>
      <c r="F30" s="39">
        <v>12</v>
      </c>
    </row>
    <row r="31" spans="1:6" ht="38.25" x14ac:dyDescent="0.2">
      <c r="A31" s="1">
        <f t="shared" si="2"/>
        <v>24</v>
      </c>
      <c r="B31" s="4" t="s">
        <v>27</v>
      </c>
      <c r="C31" s="3">
        <v>10000</v>
      </c>
      <c r="D31" s="9">
        <f t="shared" si="1"/>
        <v>10000</v>
      </c>
      <c r="E31" s="11">
        <f>(C31*F31)*$E$6</f>
        <v>4320.0000000000009</v>
      </c>
      <c r="F31" s="37">
        <v>1</v>
      </c>
    </row>
    <row r="32" spans="1:6" ht="38.25" x14ac:dyDescent="0.2">
      <c r="A32" s="1">
        <f t="shared" si="2"/>
        <v>25</v>
      </c>
      <c r="B32" s="4" t="s">
        <v>28</v>
      </c>
      <c r="C32" s="3">
        <v>100000</v>
      </c>
      <c r="D32" s="9">
        <f t="shared" si="1"/>
        <v>100000</v>
      </c>
      <c r="E32" s="9"/>
      <c r="F32" s="38">
        <v>1</v>
      </c>
    </row>
    <row r="33" spans="1:7" ht="39" thickBot="1" x14ac:dyDescent="0.25">
      <c r="A33" s="1">
        <f t="shared" si="2"/>
        <v>26</v>
      </c>
      <c r="B33" s="43" t="s">
        <v>2</v>
      </c>
      <c r="C33" s="44">
        <v>60000</v>
      </c>
      <c r="D33" s="49">
        <f t="shared" si="1"/>
        <v>60000</v>
      </c>
      <c r="E33" s="45"/>
      <c r="F33" s="46">
        <v>1</v>
      </c>
    </row>
    <row r="34" spans="1:7" ht="13.5" thickBot="1" x14ac:dyDescent="0.25">
      <c r="A34" s="40"/>
      <c r="B34" s="71" t="s">
        <v>3</v>
      </c>
      <c r="C34" s="41"/>
      <c r="D34" s="59">
        <f>SUM(D8:D33)</f>
        <v>1712366</v>
      </c>
      <c r="E34" s="35">
        <f>SUM(E8:E33)</f>
        <v>521424.00000000006</v>
      </c>
      <c r="F34" s="42"/>
    </row>
    <row r="35" spans="1:7" ht="16.5" thickBot="1" x14ac:dyDescent="0.25">
      <c r="A35" s="34"/>
      <c r="B35" s="65" t="s">
        <v>36</v>
      </c>
      <c r="C35" s="63"/>
      <c r="D35" s="64">
        <f>(D34+E34)/$D$5</f>
        <v>14991.879194630872</v>
      </c>
    </row>
    <row r="36" spans="1:7" hidden="1" x14ac:dyDescent="0.2">
      <c r="B36" s="47" t="s">
        <v>37</v>
      </c>
      <c r="C36" s="52"/>
      <c r="D36" s="60">
        <f>D34/D5</f>
        <v>11492.389261744966</v>
      </c>
    </row>
    <row r="38" spans="1:7" hidden="1" x14ac:dyDescent="0.2">
      <c r="D38" s="54">
        <f>(D34+E34-G45)/D5</f>
        <v>14991.879194630872</v>
      </c>
    </row>
    <row r="39" spans="1:7" hidden="1" x14ac:dyDescent="0.2">
      <c r="D39" s="53">
        <f>(D34-G45)/D5</f>
        <v>11492.389261744966</v>
      </c>
    </row>
    <row r="41" spans="1:7" ht="18.75" x14ac:dyDescent="0.2">
      <c r="B41" s="84" t="s">
        <v>52</v>
      </c>
      <c r="C41" s="82" t="s">
        <v>30</v>
      </c>
      <c r="D41" s="80" t="s">
        <v>1</v>
      </c>
      <c r="E41" s="83"/>
      <c r="F41" s="81" t="s">
        <v>49</v>
      </c>
    </row>
    <row r="42" spans="1:7" ht="53.25" customHeight="1" x14ac:dyDescent="0.2">
      <c r="A42" s="73"/>
      <c r="B42" s="67" t="s">
        <v>48</v>
      </c>
      <c r="C42" s="18">
        <v>11300</v>
      </c>
      <c r="D42" s="12">
        <f>C42*F42</f>
        <v>158200</v>
      </c>
      <c r="E42" s="9"/>
      <c r="F42" s="38">
        <v>14</v>
      </c>
    </row>
    <row r="43" spans="1:7" ht="25.5" x14ac:dyDescent="0.2">
      <c r="A43" s="73"/>
      <c r="B43" s="68" t="s">
        <v>26</v>
      </c>
      <c r="C43" s="18">
        <v>10000</v>
      </c>
      <c r="D43" s="12">
        <f>C43*F43</f>
        <v>10000</v>
      </c>
      <c r="E43" s="9"/>
      <c r="F43" s="38">
        <v>1</v>
      </c>
    </row>
    <row r="44" spans="1:7" x14ac:dyDescent="0.2">
      <c r="A44" s="73"/>
      <c r="B44" s="68" t="s">
        <v>25</v>
      </c>
      <c r="C44" s="18">
        <v>195</v>
      </c>
      <c r="D44" s="12">
        <f>C44*F44</f>
        <v>2730</v>
      </c>
      <c r="E44" s="9"/>
      <c r="F44" s="38">
        <v>14</v>
      </c>
    </row>
    <row r="45" spans="1:7" x14ac:dyDescent="0.2">
      <c r="A45" s="73"/>
      <c r="B45" s="68" t="s">
        <v>22</v>
      </c>
      <c r="C45" s="18">
        <v>500</v>
      </c>
      <c r="D45" s="12">
        <f>C45*F45</f>
        <v>7000</v>
      </c>
      <c r="E45" s="9"/>
      <c r="F45" s="38">
        <v>14</v>
      </c>
      <c r="G45" s="27"/>
    </row>
    <row r="46" spans="1:7" ht="13.5" thickBot="1" x14ac:dyDescent="0.25">
      <c r="A46" s="69"/>
      <c r="B46" s="70" t="s">
        <v>50</v>
      </c>
      <c r="D46" s="55">
        <f>SUM(D42:D45)</f>
        <v>177930</v>
      </c>
    </row>
    <row r="47" spans="1:7" ht="16.5" thickBot="1" x14ac:dyDescent="0.25">
      <c r="A47" s="69"/>
      <c r="B47" s="66" t="s">
        <v>51</v>
      </c>
      <c r="C47" s="61"/>
      <c r="D47" s="62">
        <f>(D46+E46)/$D$5</f>
        <v>1194.1610738255033</v>
      </c>
    </row>
  </sheetData>
  <mergeCells count="4">
    <mergeCell ref="A42:A45"/>
    <mergeCell ref="A1:F1"/>
    <mergeCell ref="A2:F2"/>
    <mergeCell ref="A3:F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B21" sqref="B21"/>
    </sheetView>
  </sheetViews>
  <sheetFormatPr defaultRowHeight="12.75" x14ac:dyDescent="0.2"/>
  <cols>
    <col min="2" max="2" width="76.83203125" customWidth="1"/>
    <col min="5" max="5" width="14.5" customWidth="1"/>
  </cols>
  <sheetData>
    <row r="3" spans="1:7" ht="27.75" customHeight="1" x14ac:dyDescent="0.2">
      <c r="A3" s="77">
        <v>19</v>
      </c>
      <c r="B3" s="19" t="s">
        <v>24</v>
      </c>
      <c r="C3" s="20">
        <v>11300</v>
      </c>
      <c r="D3" s="21"/>
      <c r="E3" s="29">
        <f>C3*G3</f>
        <v>158200</v>
      </c>
      <c r="F3" s="22"/>
      <c r="G3" s="14">
        <v>14</v>
      </c>
    </row>
    <row r="4" spans="1:7" ht="14.25" customHeight="1" x14ac:dyDescent="0.2">
      <c r="A4" s="78"/>
      <c r="B4" s="23" t="s">
        <v>19</v>
      </c>
      <c r="C4" s="24">
        <v>195</v>
      </c>
      <c r="D4" s="25"/>
      <c r="E4" s="12">
        <f>C4*G4</f>
        <v>2730</v>
      </c>
      <c r="F4" s="12"/>
      <c r="G4" s="26">
        <v>14</v>
      </c>
    </row>
    <row r="5" spans="1:7" ht="15" customHeight="1" x14ac:dyDescent="0.2">
      <c r="A5" s="78"/>
      <c r="B5" s="23" t="s">
        <v>19</v>
      </c>
      <c r="C5" s="24">
        <v>195</v>
      </c>
      <c r="D5" s="25"/>
      <c r="E5" s="12">
        <f>C5*G5</f>
        <v>2730</v>
      </c>
      <c r="F5" s="12"/>
      <c r="G5" s="26">
        <v>14</v>
      </c>
    </row>
    <row r="6" spans="1:7" ht="15" customHeight="1" x14ac:dyDescent="0.2">
      <c r="A6" s="78"/>
      <c r="B6" s="23" t="s">
        <v>17</v>
      </c>
      <c r="C6" s="24">
        <v>195</v>
      </c>
      <c r="D6" s="25"/>
      <c r="E6" s="12">
        <f t="shared" ref="E6:E11" si="0">C6*G6</f>
        <v>2730</v>
      </c>
      <c r="F6" s="12"/>
      <c r="G6" s="26">
        <v>14</v>
      </c>
    </row>
    <row r="7" spans="1:7" ht="15" customHeight="1" x14ac:dyDescent="0.2">
      <c r="A7" s="78"/>
      <c r="B7" s="23" t="s">
        <v>18</v>
      </c>
      <c r="C7" s="24">
        <v>428</v>
      </c>
      <c r="D7" s="25"/>
      <c r="E7" s="12">
        <f>C7*G7</f>
        <v>5992</v>
      </c>
      <c r="F7" s="12"/>
      <c r="G7" s="26">
        <v>14</v>
      </c>
    </row>
    <row r="8" spans="1:7" ht="15" customHeight="1" x14ac:dyDescent="0.2">
      <c r="A8" s="78"/>
      <c r="B8" s="23" t="s">
        <v>20</v>
      </c>
      <c r="C8" s="24">
        <v>250</v>
      </c>
      <c r="D8" s="25"/>
      <c r="E8" s="12">
        <f t="shared" si="0"/>
        <v>3500</v>
      </c>
      <c r="F8" s="12"/>
      <c r="G8" s="26">
        <v>14</v>
      </c>
    </row>
    <row r="9" spans="1:7" ht="15" customHeight="1" x14ac:dyDescent="0.2">
      <c r="A9" s="78"/>
      <c r="B9" s="23" t="s">
        <v>21</v>
      </c>
      <c r="C9" s="24">
        <v>420</v>
      </c>
      <c r="D9" s="25"/>
      <c r="E9" s="12">
        <f t="shared" si="0"/>
        <v>5880</v>
      </c>
      <c r="F9" s="12"/>
      <c r="G9" s="26">
        <v>14</v>
      </c>
    </row>
    <row r="10" spans="1:7" ht="15" customHeight="1" x14ac:dyDescent="0.2">
      <c r="A10" s="78"/>
      <c r="B10" s="23" t="s">
        <v>22</v>
      </c>
      <c r="C10" s="24">
        <v>500</v>
      </c>
      <c r="D10" s="25"/>
      <c r="E10" s="12">
        <f t="shared" si="0"/>
        <v>7000</v>
      </c>
      <c r="F10" s="12"/>
      <c r="G10" s="26">
        <v>14</v>
      </c>
    </row>
    <row r="11" spans="1:7" ht="15" customHeight="1" x14ac:dyDescent="0.2">
      <c r="A11" s="79"/>
      <c r="B11" s="23" t="s">
        <v>23</v>
      </c>
      <c r="C11" s="24">
        <v>2430</v>
      </c>
      <c r="D11" s="25"/>
      <c r="E11" s="12">
        <f t="shared" si="0"/>
        <v>34020</v>
      </c>
      <c r="F11" s="12"/>
      <c r="G11" s="26">
        <v>14</v>
      </c>
    </row>
    <row r="12" spans="1:7" x14ac:dyDescent="0.2">
      <c r="E12" s="28">
        <f>SUM(E4:E11)</f>
        <v>64582</v>
      </c>
    </row>
  </sheetData>
  <mergeCells count="1">
    <mergeCell ref="A3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Пользователь</cp:lastModifiedBy>
  <cp:lastPrinted>2019-07-03T14:31:42Z</cp:lastPrinted>
  <dcterms:created xsi:type="dcterms:W3CDTF">2019-06-13T22:32:23Z</dcterms:created>
  <dcterms:modified xsi:type="dcterms:W3CDTF">2019-07-03T14:41:46Z</dcterms:modified>
</cp:coreProperties>
</file>